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7DAAF64A-C40A-4AF7-992E-B06FC51B5473}" xr6:coauthVersionLast="36" xr6:coauthVersionMax="36" xr10:uidLastSave="{00000000-0000-0000-0000-000000000000}"/>
  <bookViews>
    <workbookView xWindow="-120" yWindow="-120" windowWidth="29040" windowHeight="1584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1" i="8" l="1"/>
  <c r="C80" i="8"/>
  <c r="C72" i="8"/>
  <c r="C71" i="8"/>
  <c r="C70" i="8"/>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293" i="8"/>
  <c r="F307" i="8"/>
  <c r="G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D307" i="8"/>
  <c r="D293" i="8"/>
  <c r="C295" i="8"/>
  <c r="C291" i="8"/>
  <c r="D291" i="8"/>
  <c r="C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<sst xmlns="http://schemas.openxmlformats.org/spreadsheetml/2006/main" count="4593" uniqueCount="2756">
  <si>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</si>
  <si>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</si>
  <si>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</si>
  <si>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</si>
  <si>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</si>
  <si>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</si>
  <si>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</si>
  <si>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</si>
  <si>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</si>
  <si>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</si>
  <si>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</si>
  <si>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</si>
  <si>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</si>
  <si>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</si>
  <si>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</si>
  <si>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</si>
  <si>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</si>
  <si>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</si>
  <si>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</si>
  <si>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</si>
  <si>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</si>
  <si>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</si>
  <si>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</si>
  <si>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</si>
  <si>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</si>
  <si>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</si>
  <si>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</si>
  <si>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</si>
  <si>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</si>
  <si>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</si>
  <si>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</si>
  <si>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</si>
  <si>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</si>
  <si>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</si>
  <si>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</si>
  <si>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</si>
  <si>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</si>
  <si>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</si>
  <si>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</si>
  <si>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</si>
  <si>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</si>
  <si>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</si>
  <si>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</si>
  <si>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</si>
  <si>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</si>
  <si>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</si>
  <si>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</si>
  <si>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</si>
  <si>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</si>
  <si>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</si>
  <si>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</si>
  <si>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</si>
  <si>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</si>
  <si>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</si>
  <si>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</si>
  <si>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</si>
  <si>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</si>
  <si>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</si>
  <si>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</si>
  <si>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</si>
  <si>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</si>
  <si>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</si>
  <si>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</si>
  <si>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</si>
  <si>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</si>
  <si>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</si>
  <si>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</si>
  <si>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</si>
  <si>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</si>
  <si>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</si>
  <si>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</si>
  <si>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</si>
  <si>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</si>
  <si>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</si>
  <si>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</si>
  <si>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</si>
  <si>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</si>
  <si>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</si>
  <si>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</si>
  <si>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</si>
  <si>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</si>
  <si>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</si>
  <si>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</si>
  <si>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</si>
  <si>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</si>
  <si>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</si>
  <si>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</si>
  <si>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</si>
  <si>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</si>
  <si>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</si>
  <si>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</si>
  <si>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</si>
  <si>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</si>
  <si>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</si>
  <si>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</si>
  <si>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</si>
  <si>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</si>
  <si>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</si>
  <si>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</si>
  <si>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</si>
  <si>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</si>
  <si>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</si>
  <si>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</si>
  <si>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</si>
  <si>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</si>
  <si>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</si>
  <si>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</si>
  <si>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</si>
  <si>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</si>
  <si>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</si>
  <si>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</si>
  <si>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</si>
  <si>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</si>
  <si>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</si>
  <si>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</si>
  <si>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</si>
  <si>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</si>
  <si>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</si>
  <si>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</si>
  <si>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</si>
  <si>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</si>
  <si>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</si>
  <si>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</si>
  <si>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</si>
  <si>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</si>
  <si>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</si>
  <si>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</si>
  <si>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</si>
  <si>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</si>
  <si>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</si>
  <si>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</si>
  <si>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</si>
  <si>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</si>
  <si>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</si>
  <si>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</si>
  <si>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</si>
  <si>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</si>
  <si>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</si>
  <si>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</si>
  <si>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</si>
  <si>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</si>
  <si>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</si>
  <si>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</si>
  <si>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</si>
  <si>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</si>
  <si>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</si>
  <si>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</si>
  <si>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</si>
  <si>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</si>
  <si>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</si>
  <si>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</si>
  <si>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</si>
  <si>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</si>
  <si>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</si>
  <si>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</si>
  <si>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</si>
  <si>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</si>
  <si>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</si>
  <si>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</si>
  <si>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</si>
  <si>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</si>
  <si>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</si>
  <si>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</si>
  <si>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</si>
  <si>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</si>
  <si>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</si>
  <si>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</si>
  <si>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</si>
  <si>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</si>
  <si>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</si>
  <si>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</si>
  <si>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</si>
  <si>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</si>
  <si>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</si>
  <si>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</si>
  <si>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</si>
  <si>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</si>
  <si>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</si>
  <si>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</si>
  <si>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</si>
  <si>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</si>
  <si>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</si>
  <si>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</si>
  <si>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</si>
  <si>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</si>
  <si>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</si>
  <si>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</si>
  <si>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</si>
  <si>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</si>
  <si>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</si>
  <si>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</si>
  <si>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</si>
  <si>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</si>
  <si>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</si>
  <si>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</si>
  <si>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</si>
  <si>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</si>
  <si>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</si>
  <si>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</si>
  <si>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</si>
  <si>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</si>
  <si>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</si>
  <si>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</si>
  <si>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</si>
  <si>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</si>
  <si>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</si>
  <si>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</si>
  <si>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</si>
  <si>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</si>
  <si>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</si>
  <si>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</si>
  <si>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</si>
  <si>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</si>
  <si>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</si>
  <si>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</si>
  <si>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</si>
  <si>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</si>
  <si>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</si>
  <si>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</si>
  <si>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</si>
  <si>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</si>
  <si>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</si>
  <si>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</si>
  <si>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</si>
  <si>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</si>
  <si>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</si>
  <si>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</si>
  <si>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</si>
  <si>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</si>
  <si>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</si>
  <si>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</si>
  <si>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</si>
  <si>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</si>
  <si>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</si>
  <si>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</si>
  <si>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</si>
  <si>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</si>
  <si>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</si>
  <si>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</si>
  <si>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</si>
  <si>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</si>
  <si>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</si>
  <si>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</si>
  <si>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</si>
  <si>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</si>
  <si>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</si>
  <si>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</si>
  <si>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</si>
  <si>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</si>
  <si>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</si>
  <si>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</si>
  <si>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</si>
  <si>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</si>
  <si>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</si>
  <si>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</si>
  <si>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</si>
  <si>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</si>
  <si>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</si>
  <si>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</si>
  <si>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</si>
  <si>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</si>
  <si>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</si>
  <si>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</si>
  <si>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</si>
  <si>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</si>
  <si>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</si>
  <si>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</si>
  <si>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</si>
  <si>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</si>
  <si>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</si>
  <si>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</si>
  <si>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</si>
  <si>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</si>
  <si>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</si>
  <si>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</si>
  <si>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</si>
  <si>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</si>
  <si>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</si>
  <si>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</si>
  <si>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</si>
  <si>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</si>
  <si>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</si>
  <si>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</si>
  <si>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</si>
  <si>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</si>
  <si>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</si>
  <si>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</si>
  <si>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</si>
  <si>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</si>
  <si>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</si>
  <si>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</si>
  <si>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</si>
  <si>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</si>
  <si>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</si>
  <si>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</si>
  <si>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</si>
  <si>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</si>
  <si>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</si>
  <si>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</si>
  <si>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</si>
  <si>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</si>
  <si>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</si>
  <si>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</si>
  <si>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</si>
  <si>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</si>
  <si>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</si>
  <si>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</si>
  <si>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</si>
  <si>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</si>
  <si>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</si>
  <si>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</si>
  <si>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</si>
  <si>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</si>
  <si>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</si>
  <si>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</si>
  <si>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</si>
  <si>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</si>
  <si>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</si>
  <si>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</si>
  <si>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</si>
  <si>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</si>
  <si>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</si>
  <si>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</si>
  <si>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</si>
  <si>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</si>
  <si>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</si>
  <si>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</si>
  <si>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</si>
  <si>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</si>
  <si>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</si>
  <si>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</si>
  <si>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</si>
  <si>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</si>
  <si>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</si>
  <si>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</si>
  <si>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</si>
  <si>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</si>
  <si>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</si>
  <si>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</si>
  <si>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</si>
  <si>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</si>
  <si>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</si>
  <si>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</si>
  <si>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</si>
  <si>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</si>
  <si>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</si>
  <si>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</si>
  <si>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</si>
  <si>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</si>
  <si>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</si>
  <si>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</si>
  <si>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</si>
  <si>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</si>
  <si>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</si>
  <si>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</si>
  <si>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</si>
  <si>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</si>
  <si>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</si>
  <si>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</si>
  <si>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</si>
  <si>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</si>
  <si>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</si>
  <si>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</si>
  <si>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</si>
  <si>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</si>
  <si>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</si>
  <si>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</si>
  <si>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</si>
  <si>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</si>
  <si>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</si>
  <si>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</si>
  <si>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</si>
  <si>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</si>
  <si>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</si>
  <si>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</si>
  <si>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</si>
  <si>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</si>
  <si>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</si>
  <si>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</si>
  <si>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</si>
  <si>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</si>
  <si>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</si>
  <si>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</si>
  <si>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</si>
  <si>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</si>
  <si>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</si>
  <si>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</si>
  <si>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</si>
  <si>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</si>
  <si>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</si>
  <si>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</si>
  <si>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</si>
  <si>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</si>
  <si>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</si>
  <si>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</si>
  <si>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</si>
  <si>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</si>
  <si>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</si>
  <si>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</si>
  <si>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</si>
  <si>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</si>
  <si>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</si>
  <si>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</si>
  <si>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</si>
  <si>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</si>
  <si>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</si>
  <si>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</si>
  <si>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</si>
  <si>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</si>
  <si>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</si>
  <si>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</si>
  <si>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</si>
  <si>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</si>
  <si>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</si>
  <si>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</si>
  <si>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</si>
  <si>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</si>
  <si>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</si>
  <si>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</si>
  <si>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</si>
  <si>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</si>
  <si>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</si>
  <si>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</si>
  <si>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</si>
  <si>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</si>
  <si>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</si>
  <si>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</si>
  <si>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</si>
  <si>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</si>
  <si>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</si>
  <si>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</si>
  <si>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</si>
  <si>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</si>
  <si>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</si>
  <si>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</si>
  <si>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</si>
  <si>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</si>
  <si>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</si>
  <si>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</si>
  <si>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</si>
  <si>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</si>
  <si>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</si>
  <si>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</si>
  <si>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</si>
  <si>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</si>
  <si>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</si>
  <si>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</si>
  <si>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</si>
  <si>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</si>
  <si>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</si>
  <si>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</si>
  <si>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</si>
  <si>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</si>
  <si>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</si>
  <si>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</si>
  <si>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</si>
  <si>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</si>
  <si>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</si>
  <si>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</si>
  <si>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</si>
  <si>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</si>
  <si>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</si>
  <si>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</si>
  <si>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</si>
  <si>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</si>
  <si>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</si>
  <si>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</si>
  <si>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</si>
  <si>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</si>
  <si>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</si>
  <si>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</si>
  <si>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</si>
  <si>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</si>
  <si>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</si>
  <si>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</si>
  <si>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</si>
  <si>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</si>
  <si>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</si>
  <si>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</si>
  <si>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</si>
  <si>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</si>
  <si>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</si>
  <si>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</si>
  <si>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</si>
  <si>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</si>
  <si>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</si>
  <si>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</si>
  <si>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</si>
  <si>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</si>
  <si>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</si>
  <si>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</si>
  <si>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</si>
  <si>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</si>
  <si>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</si>
  <si>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</si>
  <si>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</si>
  <si>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</si>
  <si>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</si>
  <si>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</si>
  <si>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</si>
  <si>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</si>
  <si>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</si>
  <si>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</si>
  <si>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</si>
  <si>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</si>
  <si>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</si>
  <si>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</si>
  <si>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</si>
  <si>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</si>
  <si>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</si>
  <si>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</si>
  <si>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</si>
  <si>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</si>
  <si>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</si>
  <si>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</si>
  <si>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</si>
  <si>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</si>
  <si>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</si>
  <si>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</si>
  <si>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</si>
  <si>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</si>
  <si>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</si>
  <si>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</si>
  <si>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</si>
  <si>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</si>
  <si>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</si>
  <si>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</si>
  <si>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</si>
  <si>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</si>
  <si>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</si>
  <si>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</si>
  <si>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</si>
  <si>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</si>
  <si>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</si>
  <si>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</si>
  <si>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</si>
  <si>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</si>
  <si>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</si>
  <si>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</si>
  <si>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</si>
  <si>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</si>
  <si>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</si>
  <si>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</si>
  <si>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</si>
  <si>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</si>
  <si>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</si>
  <si>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</si>
  <si>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</si>
  <si>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</si>
  <si>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</si>
  <si>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</si>
  <si>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</si>
  <si>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</si>
  <si>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</si>
  <si>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</si>
  <si>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</si>
  <si>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</si>
  <si>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</si>
  <si>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</si>
  <si>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</si>
  <si>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</si>
  <si>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</si>
  <si>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</si>
  <si>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</si>
  <si>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</si>
  <si>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</si>
  <si>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</si>
  <si>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</si>
  <si>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</si>
  <si>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</si>
  <si>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</si>
  <si>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</si>
  <si>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</si>
  <si>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</si>
  <si>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</si>
  <si>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</si>
  <si>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</si>
  <si>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</si>
  <si>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</si>
  <si>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</si>
  <si>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</si>
  <si>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</si>
  <si>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</si>
  <si>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</si>
  <si>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</si>
  <si>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</si>
  <si>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</si>
  <si>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</si>
  <si>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</si>
  <si>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</si>
  <si>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</si>
  <si>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</si>
  <si>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</si>
  <si>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</si>
  <si>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</si>
  <si>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</si>
  <si>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</si>
  <si>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</si>
  <si>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</si>
  <si>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</si>
  <si>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</si>
  <si>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</si>
  <si>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</si>
  <si>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</si>
  <si>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</si>
  <si>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</si>
  <si>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</si>
  <si>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</si>
  <si>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</si>
  <si>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</si>
  <si>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</si>
  <si>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</si>
  <si>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</si>
  <si>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</si>
  <si>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</si>
  <si>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</si>
  <si>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</si>
  <si>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</si>
  <si>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</si>
  <si>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</si>
  <si>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</si>
  <si>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</si>
  <si>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</si>
  <si>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</si>
  <si>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</si>
  <si>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</si>
  <si>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</si>
  <si>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</si>
  <si>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</si>
  <si>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</si>
  <si>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</si>
  <si>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</si>
  <si>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</si>
  <si>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</si>
  <si>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</si>
  <si>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</si>
  <si>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</si>
  <si>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</si>
  <si>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</si>
  <si>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</si>
  <si>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</si>
  <si>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</si>
  <si>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</si>
  <si>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</si>
  <si>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</si>
  <si>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</si>
  <si>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</si>
  <si>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</si>
  <si>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</si>
  <si>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</si>
  <si>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</si>
  <si>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</si>
  <si>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</si>
  <si>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</si>
  <si>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</si>
  <si>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</si>
  <si>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</si>
  <si>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</si>
  <si>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</si>
  <si>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</si>
  <si>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</si>
  <si>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</si>
  <si>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</si>
  <si>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</si>
  <si>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</si>
  <si>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</si>
  <si>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</si>
  <si>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</si>
  <si>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</si>
  <si>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</si>
  <si>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</si>
  <si>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</si>
  <si>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</si>
  <si>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</si>
  <si>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</si>
  <si>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</si>
  <si>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</si>
  <si>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</si>
  <si>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</si>
  <si>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</si>
  <si>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</si>
  <si>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</si>
  <si>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</si>
  <si>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</si>
  <si>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</si>
  <si>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</si>
  <si>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</si>
  <si>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</si>
  <si>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</si>
  <si>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</si>
  <si>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</si>
  <si>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</si>
  <si>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</si>
  <si>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</si>
  <si>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</si>
  <si>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</si>
  <si>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</si>
  <si>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</si>
  <si>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</si>
  <si>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</si>
  <si>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</si>
  <si>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</si>
  <si>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</si>
  <si>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</si>
  <si>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</si>
  <si>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</si>
  <si>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</si>
  <si>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</si>
  <si>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</si>
  <si>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</si>
  <si>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</si>
  <si>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</si>
  <si>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</si>
  <si>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</si>
  <si>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</si>
  <si>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</si>
  <si>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</si>
  <si>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</si>
  <si>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</si>
  <si>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</si>
  <si>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</si>
  <si>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</si>
  <si>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</si>
  <si>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</si>
  <si>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</si>
  <si>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</si>
  <si>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</si>
  <si>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</si>
  <si>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</si>
  <si>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</si>
  <si>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</si>
  <si>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</si>
  <si>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</si>
  <si>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</si>
  <si>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</si>
  <si>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</si>
  <si>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</si>
  <si>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</si>
  <si>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</si>
  <si>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</si>
  <si>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</si>
  <si>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</si>
  <si>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</si>
  <si>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</si>
  <si>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</si>
  <si>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</si>
  <si>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</si>
  <si>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</si>
  <si>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</si>
  <si>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</si>
  <si>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</si>
  <si>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</si>
  <si>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</si>
  <si>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</si>
  <si>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</si>
  <si>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</si>
  <si>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</si>
  <si>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</si>
  <si>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</si>
  <si>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</si>
  <si>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</si>
  <si>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</si>
  <si>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</si>
  <si>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</si>
  <si>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</si>
  <si>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</si>
  <si>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</si>
  <si>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</si>
  <si>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</si>
  <si>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</si>
  <si>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</si>
  <si>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</si>
  <si>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</si>
  <si>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</si>
  <si>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</si>
  <si>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</si>
  <si>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</si>
  <si>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</si>
  <si>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</si>
  <si>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</si>
  <si>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</si>
  <si>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</si>
  <si>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</si>
  <si>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</si>
  <si>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</si>
  <si>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</si>
  <si>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</si>
  <si>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</si>
  <si>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</si>
  <si>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</si>
  <si>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</si>
  <si>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</si>
  <si>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</si>
  <si>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</si>
  <si>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</si>
  <si>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</si>
  <si>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</si>
  <si>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</si>
  <si>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</si>
  <si>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</si>
  <si>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</si>
  <si>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</si>
  <si>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</si>
  <si>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</si>
  <si>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</si>
  <si>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</si>
  <si>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</si>
  <si>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</si>
  <si>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</si>
  <si>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</si>
  <si>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</si>
  <si>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</si>
  <si>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</si>
  <si>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</si>
  <si>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</si>
  <si>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</si>
  <si>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</si>
  <si>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</si>
  <si>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</si>
  <si>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</si>
  <si>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</si>
  <si>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</si>
  <si>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</si>
  <si>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</si>
  <si>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</si>
  <si>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</si>
  <si>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</si>
  <si>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</si>
  <si>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</si>
  <si>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</si>
  <si>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</si>
  <si>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</si>
  <si>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</si>
  <si>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</si>
  <si>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</si>
  <si>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</si>
  <si>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</si>
  <si>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</si>
  <si>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</si>
  <si>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</si>
  <si>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</si>
  <si>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</si>
  <si>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</si>
  <si>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</si>
  <si>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</si>
  <si>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</si>
  <si>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</si>
  <si>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</si>
  <si>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</si>
  <si>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</si>
  <si>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</si>
  <si>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</si>
  <si>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</si>
  <si>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</si>
  <si>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</si>
  <si>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</si>
  <si>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</si>
  <si>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</si>
  <si>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</si>
  <si>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</si>
  <si>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</si>
  <si>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</si>
  <si>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</si>
  <si>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</si>
  <si>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</si>
  <si>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</si>
  <si>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</si>
  <si>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</si>
  <si>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</si>
  <si>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</si>
  <si>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</si>
  <si>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</si>
  <si>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</si>
  <si>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</si>
  <si>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</si>
  <si>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</si>
  <si>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</si>
  <si>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</si>
  <si>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</si>
  <si>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</si>
  <si>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</si>
  <si>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</si>
  <si>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</si>
  <si>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</si>
  <si>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</si>
  <si>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</si>
  <si>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</si>
  <si>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</si>
  <si>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</si>
  <si>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</si>
  <si>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</si>
  <si>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</si>
  <si>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</si>
  <si>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</si>
  <si>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</si>
  <si>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</si>
  <si>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</si>
  <si>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</si>
  <si>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</si>
  <si>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</si>
  <si>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</si>
  <si>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</si>
  <si>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</si>
  <si>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</si>
  <si>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</si>
  <si>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</si>
  <si>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</si>
  <si>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</si>
  <si>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</si>
  <si>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</si>
  <si>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</si>
  <si>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</si>
  <si>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</si>
  <si>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</si>
  <si>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</si>
  <si>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</si>
  <si>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</si>
  <si>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</si>
  <si>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</si>
  <si>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</si>
  <si>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</si>
  <si>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</si>
  <si>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</si>
  <si>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</si>
  <si>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</si>
  <si>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</si>
  <si>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</si>
  <si>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</si>
  <si>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</si>
  <si>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</si>
  <si>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</si>
  <si>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</si>
  <si>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</si>
  <si>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</si>
  <si>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</si>
  <si>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</si>
  <si>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</si>
  <si>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</si>
  <si>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</si>
  <si>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</si>
  <si>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</si>
  <si>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</si>
  <si>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</si>
  <si>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</si>
  <si>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</si>
  <si>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</si>
  <si>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</si>
  <si>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</si>
  <si>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</si>
  <si>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</si>
  <si>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</si>
  <si>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</si>
  <si>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</si>
  <si>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</si>
  <si>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</si>
  <si>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</si>
  <si>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</si>
  <si>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</si>
  <si>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</si>
  <si>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</si>
  <si>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</si>
  <si>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</si>
  <si>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</si>
  <si>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</si>
  <si>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</si>
  <si>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</si>
  <si>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</si>
  <si>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</si>
  <si>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</si>
  <si>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</si>
  <si>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</si>
  <si>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</si>
  <si>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</si>
  <si>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</si>
  <si>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</si>
  <si>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</si>
  <si>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</si>
  <si>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</si>
  <si>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</si>
  <si>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</si>
  <si>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</si>
  <si>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</si>
  <si>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</si>
  <si>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</si>
  <si>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</si>
  <si>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</si>
  <si>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</si>
  <si>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</si>
  <si>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</si>
  <si>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</si>
  <si>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</si>
  <si>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</si>
  <si>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</si>
  <si>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</si>
  <si>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</si>
  <si>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</si>
  <si>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</si>
  <si>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</si>
  <si>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</si>
  <si>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</si>
  <si>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</si>
  <si>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</si>
  <si>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</si>
  <si>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</si>
  <si>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</si>
  <si>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</si>
  <si>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</si>
  <si>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</si>
  <si>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</si>
  <si>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</si>
  <si>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</si>
  <si>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</si>
  <si>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</si>
  <si>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</si>
  <si>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</si>
  <si>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</si>
  <si>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</si>
  <si>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</si>
  <si>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</si>
  <si>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</si>
  <si>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</si>
  <si>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</si>
  <si>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</si>
  <si>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</si>
  <si>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</si>
  <si>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</si>
  <si>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</si>
  <si>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</si>
  <si>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</si>
  <si>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</si>
  <si>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</si>
  <si>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</si>
  <si>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</si>
  <si>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</si>
  <si>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</si>
  <si>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</si>
  <si>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</si>
  <si>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</si>
  <si>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</si>
  <si>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</si>
  <si>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</si>
  <si>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</si>
  <si>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</si>
  <si>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</si>
  <si>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</si>
  <si>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</si>
  <si>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</si>
  <si>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</si>
  <si>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</si>
  <si>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</si>
  <si>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</si>
  <si>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</si>
  <si>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</si>
  <si>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</si>
  <si>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</si>
  <si>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</si>
  <si>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</si>
  <si>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</si>
  <si>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</si>
  <si>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</si>
  <si>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</si>
  <si>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</si>
  <si>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</si>
  <si>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</si>
  <si>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</si>
  <si>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</si>
  <si>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</si>
  <si>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</si>
  <si>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</si>
  <si>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</si>
  <si>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</si>
  <si>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</si>
  <si>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</si>
  <si>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</si>
  <si>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</si>
  <si>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</si>
  <si>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</si>
  <si>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</si>
  <si>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</si>
  <si>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</si>
  <si>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</si>
  <si>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</si>
  <si>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</si>
  <si>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</si>
  <si>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</si>
  <si>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</si>
  <si>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</si>
  <si>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</si>
  <si>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</si>
  <si>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</si>
  <si>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</si>
  <si>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</si>
  <si>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</si>
  <si>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</si>
  <si>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</si>
  <si>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</si>
  <si>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</si>
  <si>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</si>
  <si>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</si>
  <si>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</si>
  <si>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</si>
  <si>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</si>
  <si>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</si>
  <si>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</si>
  <si>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</si>
  <si>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</si>
  <si>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</si>
  <si>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</si>
  <si>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</si>
  <si>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</si>
  <si>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</si>
  <si>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</si>
  <si>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</si>
  <si>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</si>
  <si>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</si>
  <si>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</si>
  <si>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</si>
  <si>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</si>
  <si>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</si>
  <si>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</si>
  <si>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</si>
  <si>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</si>
  <si>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</si>
  <si>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</si>
  <si>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</si>
  <si>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</si>
  <si>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</si>
  <si>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</si>
  <si>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</si>
  <si>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</si>
  <si>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</si>
  <si>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</si>
  <si>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</si>
  <si>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</si>
  <si>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</si>
  <si>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</si>
  <si>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</si>
  <si>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</si>
  <si>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</si>
  <si>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</si>
  <si>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</si>
  <si>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</si>
  <si>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</si>
  <si>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</si>
  <si>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</si>
  <si>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</si>
  <si>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</si>
  <si>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</si>
  <si>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</si>
  <si>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</si>
  <si>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</si>
  <si>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</si>
  <si>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</si>
  <si>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</si>
  <si>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</si>
  <si>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</si>
  <si>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</si>
  <si>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</si>
  <si>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</si>
  <si>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</si>
  <si>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</si>
  <si>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</si>
  <si>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</si>
  <si>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</si>
  <si>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</si>
  <si>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</si>
  <si>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</si>
  <si>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</si>
  <si>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</si>
  <si>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</si>
  <si>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</si>
  <si>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</si>
  <si>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</si>
  <si>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</si>
  <si>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</si>
  <si>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</si>
  <si>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</si>
  <si>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</si>
  <si>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</si>
  <si>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</si>
  <si>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</si>
  <si>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</si>
  <si>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</si>
  <si>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</si>
  <si>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</si>
  <si>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</si>
  <si>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</si>
  <si>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</si>
  <si>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</si>
  <si>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</si>
  <si>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</si>
  <si>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</si>
  <si>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</si>
  <si>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</si>
  <si>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</si>
  <si>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</si>
  <si>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</si>
  <si>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</si>
  <si>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</si>
  <si>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</si>
  <si>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</si>
  <si>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</si>
  <si>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</si>
  <si>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</si>
  <si>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</si>
  <si>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</si>
  <si>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</si>
  <si>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</si>
  <si>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</si>
  <si>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</si>
  <si>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</si>
  <si>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</si>
  <si>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</si>
  <si>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</si>
  <si>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</si>
  <si>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</si>
  <si>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</si>
  <si>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</si>
  <si>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</si>
  <si>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</si>
  <si>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</si>
  <si>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</si>
  <si>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</si>
  <si>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</si>
  <si>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</si>
  <si>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</si>
  <si>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</si>
  <si>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</si>
  <si>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</si>
  <si>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</si>
  <si>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</si>
  <si>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</si>
  <si>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</si>
  <si>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</si>
  <si>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</si>
  <si>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</si>
  <si>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</si>
  <si>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</si>
  <si>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</si>
  <si>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</si>
  <si>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</si>
  <si>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</si>
  <si>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</si>
  <si>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</si>
  <si>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</si>
  <si>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</si>
  <si>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</si>
  <si>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</si>
  <si>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</si>
  <si>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</si>
  <si>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</si>
  <si>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</si>
  <si>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</si>
  <si>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</si>
  <si>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</si>
  <si>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</si>
  <si>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</si>
  <si>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</si>
  <si>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</si>
  <si>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</si>
  <si>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</si>
  <si>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</si>
  <si>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</si>
  <si>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</si>
  <si>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</si>
  <si>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</si>
  <si>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</si>
  <si>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</si>
  <si>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</si>
  <si>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</si>
  <si>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</si>
  <si>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</si>
  <si>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</si>
  <si>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</si>
  <si>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</si>
  <si>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</si>
  <si>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</si>
  <si>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</si>
  <si>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</si>
  <si>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</si>
  <si>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</si>
  <si>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</si>
  <si>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</si>
  <si>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</si>
  <si>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</si>
  <si>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</si>
  <si>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</si>
  <si>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</si>
  <si>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</si>
  <si>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</si>
  <si>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</si>
  <si>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</si>
  <si>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</si>
  <si>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</si>
  <si>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</si>
  <si>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</si>
  <si>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</si>
  <si>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</si>
  <si>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</si>
  <si>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</si>
  <si>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</si>
  <si>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</si>
  <si>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</si>
  <si>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</si>
  <si>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</si>
  <si>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</si>
  <si>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</si>
  <si>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</si>
  <si>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</si>
  <si>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</si>
  <si>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</si>
  <si>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</si>
  <si>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</si>
  <si>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</si>
  <si>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</si>
  <si>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</si>
  <si>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</si>
  <si>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</si>
  <si>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</si>
  <si>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</si>
  <si>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</si>
  <si>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</si>
  <si>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</si>
  <si>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</si>
  <si>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</si>
  <si>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</si>
  <si>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</si>
  <si>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</si>
  <si>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</si>
  <si>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</si>
  <si>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</si>
  <si>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</si>
  <si>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</si>
  <si>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</si>
  <si>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</si>
  <si>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</si>
  <si>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</si>
  <si>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</si>
  <si>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</si>
  <si>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</si>
  <si>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</si>
  <si>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</si>
  <si>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</si>
  <si>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</si>
  <si>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</si>
  <si>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</si>
  <si>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</si>
  <si>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</si>
  <si>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</si>
  <si>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</si>
  <si>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</si>
  <si>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</si>
  <si>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</si>
  <si>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</si>
  <si>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</si>
  <si>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</si>
  <si>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</si>
  <si>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</si>
  <si>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</si>
  <si>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</si>
  <si>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</si>
  <si>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</si>
  <si>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</si>
  <si>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</si>
  <si>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</si>
  <si>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</si>
  <si>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</si>
  <si>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</si>
  <si>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</si>
  <si>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</si>
  <si>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</si>
  <si>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</si>
  <si>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</si>
  <si>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</si>
  <si>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</si>
  <si>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</si>
  <si>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</si>
  <si>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</si>
  <si>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</si>
  <si>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</si>
  <si>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</si>
  <si>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</si>
  <si>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</si>
  <si>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</si>
  <si>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</si>
  <si>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</si>
  <si>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</si>
  <si>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</si>
  <si>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</si>
  <si>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</si>
  <si>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</si>
  <si>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</si>
  <si>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</si>
  <si>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</si>
  <si>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</si>
  <si>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</si>
  <si>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</si>
  <si>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</si>
  <si>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</si>
  <si>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</si>
  <si>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</si>
  <si>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</si>
  <si>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</si>
  <si>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</si>
  <si>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</si>
  <si>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</si>
  <si>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</si>
  <si>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</si>
  <si>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</si>
  <si>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</si>
  <si>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</si>
  <si>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</si>
  <si>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</si>
  <si>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</si>
  <si>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</si>
  <si>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</si>
  <si>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</si>
  <si>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</si>
  <si>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</si>
  <si>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</si>
  <si>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</si>
  <si>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</si>
  <si>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</si>
  <si>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</si>
  <si>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</si>
  <si>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</si>
  <si>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</si>
  <si>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</si>
  <si>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</si>
  <si>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</si>
  <si>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</si>
  <si>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</si>
  <si>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</si>
  <si>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</si>
  <si>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</si>
  <si>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</si>
  <si>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</si>
  <si>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</si>
  <si>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</si>
  <si>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</si>
  <si>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</si>
  <si>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</si>
  <si>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</si>
  <si>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</si>
  <si>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</si>
  <si>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</si>
  <si>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</si>
  <si>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</si>
  <si>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</si>
  <si>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</si>
  <si>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</si>
  <si>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</si>
  <si>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</si>
  <si>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</si>
  <si>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</si>
  <si>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</si>
  <si>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</si>
  <si>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</si>
  <si>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</si>
  <si>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</si>
  <si>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</si>
  <si>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</si>
  <si>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</si>
  <si>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</si>
  <si>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</si>
  <si>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</si>
  <si>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</si>
  <si>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</si>
  <si>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</si>
  <si>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</si>
  <si>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</si>
  <si>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</si>
  <si>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</si>
  <si>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</si>
  <si>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</si>
  <si>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</si>
  <si>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</si>
  <si>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</si>
  <si>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</si>
  <si>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</si>
  <si>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</si>
  <si>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</si>
  <si>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</si>
  <si>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</si>
  <si>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</si>
  <si>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</si>
  <si>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</si>
  <si>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</si>
  <si>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</si>
  <si>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</si>
  <si>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</si>
  <si>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</si>
  <si>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</si>
  <si>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</si>
  <si>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</si>
  <si>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</si>
  <si>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</si>
  <si>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</si>
  <si>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</si>
  <si>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</si>
  <si>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</si>
  <si>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</si>
  <si>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</si>
  <si>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</si>
  <si>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</si>
  <si>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</si>
  <si>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</si>
  <si>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</si>
  <si>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</si>
  <si>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</si>
  <si>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</si>
  <si>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</si>
  <si>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</si>
  <si>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</si>
  <si>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</si>
  <si>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</si>
  <si>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</si>
  <si>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</si>
  <si>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</si>
  <si>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</si>
  <si>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</si>
  <si>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</si>
  <si>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</si>
  <si>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</si>
  <si>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</si>
  <si>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</si>
  <si>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</si>
  <si>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</si>
  <si>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</si>
  <si>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</si>
  <si>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</si>
  <si>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</si>
  <si>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</si>
  <si>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</si>
  <si>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</si>
  <si>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</si>
  <si>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</si>
  <si>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</si>
  <si>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</si>
  <si>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</si>
  <si>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</si>
  <si>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</si>
  <si>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</si>
  <si>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</si>
  <si>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</si>
  <si>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</si>
  <si>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</si>
  <si>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</si>
  <si>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</si>
  <si>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</si>
  <si>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</si>
  <si>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</si>
  <si>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</si>
  <si>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</si>
  <si>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</si>
  <si>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</si>
  <si>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</si>
  <si>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</si>
  <si>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</si>
  <si>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</si>
  <si>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</si>
  <si>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</si>
  <si>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</si>
  <si>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</si>
  <si>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</si>
  <si>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</si>
  <si>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</si>
  <si>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</si>
  <si>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</si>
  <si>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</si>
  <si>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</si>
  <si>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</si>
  <si>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</si>
  <si>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</si>
  <si>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</si>
  <si>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</si>
  <si>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</si>
  <si>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</si>
  <si>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</si>
  <si>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</si>
  <si>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</si>
  <si>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</si>
  <si>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</si>
  <si>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</si>
  <si>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</si>
  <si>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</si>
  <si>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</si>
  <si>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</si>
  <si>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</si>
  <si>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</si>
  <si>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</si>
  <si>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</si>
  <si>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</si>
  <si>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</si>
  <si>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</si>
  <si>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</si>
  <si>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</si>
  <si>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</si>
  <si>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</si>
  <si>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</si>
  <si>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</si>
  <si>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</si>
  <si>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</si>
  <si>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</si>
  <si>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</si>
  <si>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</si>
  <si>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</si>
  <si>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</si>
  <si>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</si>
  <si>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</si>
  <si>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</si>
  <si>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</si>
  <si>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</si>
  <si>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</si>
  <si>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</si>
  <si>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</si>
  <si>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</si>
  <si>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</si>
  <si>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</si>
  <si>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</si>
  <si>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</si>
  <si>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</si>
  <si>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</si>
  <si>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</si>
  <si>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</si>
  <si>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</si>
  <si>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</si>
  <si>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</si>
  <si>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</si>
  <si>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</si>
  <si>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</si>
  <si>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</si>
  <si>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</si>
  <si>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</si>
  <si>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</si>
  <si>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</si>
  <si>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</si>
  <si>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</si>
  <si>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</si>
  <si>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</si>
  <si>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</si>
  <si>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</si>
  <si>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</si>
  <si>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</si>
  <si>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</si>
  <si>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</si>
  <si>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</si>
  <si>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</si>
  <si>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</si>
  <si>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</si>
  <si>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</si>
  <si>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</si>
  <si>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</si>
  <si>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</si>
  <si>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</si>
  <si>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</si>
  <si>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</si>
  <si>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</si>
  <si>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</si>
  <si>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</si>
  <si>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</si>
  <si>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</si>
  <si>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</si>
  <si>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</si>
  <si>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</si>
  <si>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</si>
  <si>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</si>
  <si>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</si>
  <si>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</si>
  <si>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</si>
  <si>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</si>
  <si>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</si>
  <si>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</si>
  <si>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</si>
  <si>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</si>
  <si>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</si>
  <si>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</si>
  <si>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</si>
  <si>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</si>
  <si>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</si>
  <si>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</si>
  <si>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</si>
  <si>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</si>
  <si>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</si>
  <si>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</si>
  <si>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</si>
  <si>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</si>
  <si>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</si>
  <si>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</si>
  <si>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</si>
  <si>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</si>
  <si>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</si>
  <si>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</si>
  <si>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</si>
  <si>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</si>
  <si>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</si>
  <si>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</si>
  <si>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</si>
  <si>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</si>
  <si>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</si>
  <si>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</si>
  <si>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</si>
  <si>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</si>
  <si>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</si>
  <si>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</si>
  <si>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</si>
  <si>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</si>
  <si>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</si>
  <si>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</si>
  <si>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</si>
  <si>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</si>
  <si>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</si>
  <si>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</si>
  <si>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</si>
  <si>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</si>
  <si>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</si>
  <si>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</si>
  <si>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</si>
  <si>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</si>
  <si>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</si>
  <si>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</si>
  <si>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</si>
  <si>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</si>
  <si>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</si>
  <si>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</si>
  <si>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</si>
  <si>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</si>
  <si>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</si>
  <si>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</si>
  <si>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</si>
  <si>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</si>
  <si>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</si>
  <si>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</si>
  <si>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</si>
  <si>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</si>
  <si>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</si>
  <si>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</si>
  <si>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</si>
  <si>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</si>
  <si>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</si>
  <si>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</si>
  <si>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</si>
  <si>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</si>
  <si>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</si>
  <si>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</si>
  <si>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</si>
  <si>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</si>
  <si>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</si>
  <si>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</si>
  <si>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</si>
  <si>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</si>
  <si>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</si>
  <si>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</si>
  <si>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</si>
  <si>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</si>
  <si>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</si>
  <si>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</si>
  <si>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</si>
  <si>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</si>
  <si>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</si>
  <si>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</si>
  <si>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</si>
  <si>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</si>
  <si>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</si>
  <si>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</si>
  <si>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</si>
  <si>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</si>
  <si>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</si>
  <si>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</si>
  <si>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</si>
  <si>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</si>
  <si>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</si>
  <si>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</si>
  <si>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</si>
  <si>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</si>
  <si>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</si>
  <si>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</si>
  <si>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</si>
  <si>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</si>
  <si>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</si>
  <si>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</si>
  <si>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</si>
  <si>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</si>
  <si>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</si>
  <si>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</si>
  <si>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</si>
  <si>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</si>
  <si>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</si>
  <si>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</si>
  <si>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</si>
  <si>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</si>
  <si>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</si>
  <si>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</si>
  <si>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</si>
  <si>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</si>
  <si>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</si>
  <si>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</si>
  <si>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</si>
  <si>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</si>
  <si>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</si>
  <si>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</si>
  <si>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</si>
  <si>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</si>
  <si>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</si>
  <si>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</si>
  <si>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</si>
  <si>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</si>
  <si>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</si>
  <si>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</si>
  <si>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</si>
  <si>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</si>
  <si>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</si>
  <si>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</si>
  <si>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</si>
  <si>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</si>
  <si>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</si>
  <si>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</si>
  <si>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</si>
  <si>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</si>
  <si>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</si>
  <si>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</si>
  <si>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</si>
  <si>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</si>
  <si>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</si>
  <si>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</si>
  <si>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</si>
  <si>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</si>
  <si>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</si>
  <si>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</si>
  <si>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</si>
  <si>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</si>
  <si>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</si>
  <si>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</si>
  <si>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</si>
  <si>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</si>
  <si>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</si>
  <si>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</si>
  <si>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</si>
  <si>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</si>
  <si>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</si>
  <si>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</si>
  <si>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</si>
  <si>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</si>
  <si>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</si>
  <si>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</si>
  <si>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</si>
  <si>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</si>
  <si>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</si>
  <si>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</si>
  <si>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</si>
  <si>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</si>
  <si>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</si>
  <si>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</si>
  <si>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</si>
  <si>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</si>
  <si>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</si>
  <si>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</si>
  <si>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</si>
  <si>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</si>
  <si>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</si>
  <si>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</si>
  <si>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</si>
  <si>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</si>
  <si>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</si>
  <si>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</si>
  <si>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</si>
  <si>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</si>
  <si>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</si>
  <si>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</si>
  <si>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</si>
  <si>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</si>
  <si>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</si>
  <si>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</si>
  <si>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</si>
  <si>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</si>
  <si>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</si>
  <si>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</si>
  <si>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</si>
  <si>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</si>
  <si>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</si>
  <si>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</si>
  <si>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</si>
  <si>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</si>
  <si>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</si>
  <si>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</si>
  <si>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</si>
  <si>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</si>
  <si>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</si>
  <si>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</si>
  <si>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</si>
  <si>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</si>
  <si>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</si>
  <si>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</si>
  <si>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</si>
  <si>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</si>
  <si>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</si>
  <si>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</si>
  <si>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</si>
  <si>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</si>
  <si>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</si>
  <si>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</si>
  <si>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</si>
  <si>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</si>
  <si>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</si>
  <si>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</si>
  <si>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</si>
  <si>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</si>
  <si>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</si>
  <si>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</si>
  <si>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</si>
  <si>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</si>
  <si>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</si>
  <si>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</si>
  <si>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</si>
  <si>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</si>
  <si>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</si>
  <si>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</si>
  <si>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</si>
  <si>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</si>
  <si>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</si>
  <si>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</si>
  <si>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</si>
  <si>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</si>
  <si>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</si>
  <si>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</si>
  <si>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</si>
  <si>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</si>
  <si>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</si>
  <si>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</si>
  <si>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</si>
  <si>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</si>
  <si>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</si>
  <si>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</si>
  <si>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</si>
  <si>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</si>
  <si>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</si>
  <si>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</si>
  <si>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</si>
  <si>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</si>
  <si>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</si>
  <si>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</si>
  <si>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</si>
  <si>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</si>
  <si>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</si>
  <si>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</si>
  <si>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</si>
  <si>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</si>
  <si>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</si>
  <si>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</si>
  <si>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</si>
  <si>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</si>
  <si>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</si>
  <si>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</si>
  <si>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</si>
  <si>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</si>
  <si>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</si>
  <si>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</si>
  <si>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</si>
  <si>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</si>
  <si>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</si>
  <si>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</si>
  <si>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</si>
  <si>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</si>
  <si>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</si>
  <si>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</si>
  <si>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</si>
  <si>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</si>
  <si>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</si>
  <si>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</si>
  <si>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</si>
  <si>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</si>
  <si>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</si>
  <si>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</si>
  <si>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</si>
  <si>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</si>
  <si>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</si>
  <si>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</si>
  <si>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</si>
  <si>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</si>
  <si>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</si>
  <si>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</si>
  <si>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</si>
  <si>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</si>
  <si>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</si>
  <si>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</si>
  <si>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</si>
  <si>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</si>
  <si>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</si>
  <si>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</si>
  <si>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</si>
  <si>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</si>
  <si>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</si>
  <si>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</si>
  <si>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</si>
  <si>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</si>
  <si>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</si>
  <si>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</si>
  <si>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</si>
  <si>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</si>
  <si>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</si>
  <si>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</si>
  <si>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</si>
  <si>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</si>
  <si>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</si>
  <si>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</si>
  <si>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</si>
  <si>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</si>
  <si>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</si>
  <si>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</si>
  <si>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</si>
  <si>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</si>
  <si>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</si>
  <si>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</si>
  <si>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</si>
  <si>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</si>
  <si>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</si>
  <si>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</si>
  <si>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</si>
  <si>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</si>
  <si>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</si>
  <si>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</si>
  <si>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</si>
  <si>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</si>
  <si>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</si>
  <si>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</si>
  <si>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</si>
  <si>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</si>
  <si>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</si>
  <si>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</si>
  <si>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</si>
  <si>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</si>
  <si>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</si>
  <si>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</si>
  <si>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</si>
  <si>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</si>
  <si>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</si>
  <si>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</si>
  <si>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</si>
  <si>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</si>
  <si>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</si>
  <si>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</si>
  <si>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</si>
  <si>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</si>
  <si>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</si>
  <si>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</si>
  <si>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</si>
  <si>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</si>
  <si>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</si>
  <si>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</si>
  <si>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</si>
  <si>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</si>
  <si>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</si>
  <si>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</si>
  <si>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</si>
  <si>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</si>
  <si>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</si>
  <si>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</si>
  <si>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</si>
  <si>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</si>
  <si>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</si>
  <si>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</si>
  <si>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</si>
  <si>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</si>
  <si>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</si>
  <si>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</si>
  <si>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</si>
  <si>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</si>
  <si>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</si>
  <si>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</si>
  <si>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</si>
  <si>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</si>
  <si>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</si>
  <si>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</si>
  <si>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</si>
  <si>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</si>
  <si>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</si>
  <si>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</si>
  <si>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</si>
  <si>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</si>
  <si>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</si>
  <si>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</si>
  <si>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</si>
  <si>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</si>
  <si>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</si>
  <si>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</si>
  <si>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</si>
  <si>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</si>
  <si>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</si>
  <si>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</si>
  <si>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</si>
  <si>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</si>
  <si>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</si>
  <si>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</si>
  <si>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</si>
  <si>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</si>
  <si>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</si>
  <si>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</si>
  <si>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</si>
  <si>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</si>
  <si>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</si>
  <si>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</si>
  <si>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</si>
  <si>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</si>
  <si>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</si>
  <si>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</si>
  <si>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</si>
  <si>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</si>
  <si>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</si>
  <si>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</si>
  <si>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</si>
  <si>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</si>
  <si>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</si>
  <si>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</si>
  <si>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</si>
  <si>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</si>
  <si>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</si>
  <si>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</si>
  <si>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</si>
  <si>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</si>
  <si>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</si>
  <si>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</si>
  <si>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</si>
  <si>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</si>
  <si>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</si>
  <si>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</si>
  <si>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</si>
  <si>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</si>
  <si>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</si>
  <si>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</si>
  <si>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</si>
  <si>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</si>
  <si>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</si>
  <si>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</si>
  <si>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</si>
  <si>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</si>
  <si>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</si>
  <si>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</si>
  <si>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</si>
  <si>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</si>
  <si>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</si>
  <si>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</si>
  <si>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</si>
  <si>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</si>
  <si>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</si>
  <si>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</si>
  <si>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</si>
  <si>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</si>
  <si>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</si>
  <si>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</si>
  <si>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</si>
  <si>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</si>
  <si>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</si>
  <si>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</si>
  <si>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</si>
  <si>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</si>
  <si>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</si>
  <si>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</si>
  <si>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</si>
  <si>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</si>
  <si>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</si>
  <si>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</si>
  <si>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</si>
  <si>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</si>
  <si>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</si>
  <si>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</si>
  <si>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</si>
  <si>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</si>
  <si>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</si>
  <si>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</si>
  <si>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</si>
  <si>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</si>
  <si>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</si>
  <si>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</si>
  <si>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</si>
  <si>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</si>
  <si>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</si>
  <si>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</si>
  <si>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</si>
  <si>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</si>
  <si>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</si>
  <si>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</si>
  <si>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</si>
  <si>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</si>
  <si>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</si>
  <si>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</si>
  <si>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</si>
  <si>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</si>
  <si>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</si>
  <si>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</si>
  <si>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</si>
  <si>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</si>
  <si>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</si>
  <si>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</si>
  <si>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</si>
  <si>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</si>
  <si>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</si>
  <si>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</si>
  <si>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</si>
  <si>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</si>
  <si>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</si>
  <si>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</si>
  <si>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</si>
  <si>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</si>
  <si>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</si>
  <si>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</si>
  <si>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</si>
  <si>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</si>
  <si>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</si>
  <si>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</si>
  <si>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</si>
  <si>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</si>
  <si>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</si>
  <si>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</si>
  <si>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</si>
  <si>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</si>
  <si>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</si>
  <si>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</si>
  <si>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</si>
  <si>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</si>
  <si>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</si>
  <si>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</si>
  <si>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</si>
  <si>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</si>
  <si>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</si>
  <si>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</si>
  <si>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</si>
  <si>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</si>
  <si>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</si>
  <si>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</si>
  <si>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</si>
  <si>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</si>
  <si>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</si>
  <si>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</si>
  <si>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</si>
  <si>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</si>
  <si>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</si>
  <si>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</si>
  <si>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</si>
  <si>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</si>
  <si>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</si>
  <si>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</si>
  <si>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</si>
  <si>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</si>
  <si>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</si>
  <si>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</si>
  <si>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</si>
  <si>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</si>
  <si>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</si>
  <si>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</si>
  <si>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</si>
  <si>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</si>
  <si>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</si>
  <si>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</si>
  <si>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</si>
  <si>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</si>
  <si>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</si>
  <si>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</si>
  <si>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</si>
  <si>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</si>
  <si>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</si>
  <si>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</si>
  <si>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</si>
  <si>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</si>
  <si>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</si>
  <si>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</si>
  <si>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</si>
  <si>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</si>
  <si>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</si>
  <si>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</si>
  <si>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</si>
  <si>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</si>
  <si>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</si>
  <si>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</si>
  <si>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</si>
  <si>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</si>
  <si>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</si>
  <si>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</si>
  <si>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</si>
  <si>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</si>
  <si>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</si>
  <si>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</si>
  <si>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</si>
  <si>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</si>
  <si>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</si>
  <si>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</si>
  <si>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</si>
  <si>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</si>
  <si>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</si>
  <si>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</si>
  <si>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</si>
  <si>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</si>
  <si>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</si>
  <si>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</si>
  <si>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</si>
  <si>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</si>
  <si>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</si>
  <si>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</si>
  <si>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</si>
  <si>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</si>
  <si>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</si>
  <si>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</si>
  <si>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</si>
  <si>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</si>
  <si>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</si>
  <si>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</si>
  <si>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</si>
  <si>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</si>
  <si>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</si>
  <si>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</si>
  <si>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</si>
  <si>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</si>
  <si>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</si>
  <si>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</si>
  <si>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</si>
  <si>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</si>
  <si>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</si>
  <si>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</si>
  <si>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</si>
  <si>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</si>
  <si>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</si>
  <si>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</si>
  <si>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</si>
  <si>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</si>
  <si>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</si>
  <si>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</si>
  <si>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</si>
  <si>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</si>
  <si>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</si>
  <si>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</si>
  <si>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</si>
  <si>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</si>
  <si>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</si>
  <si>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</si>
  <si>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</si>
  <si>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</si>
  <si>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</si>
  <si>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</si>
  <si>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</si>
  <si>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</si>
  <si>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</si>
  <si>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</si>
  <si>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</si>
  <si>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</si>
  <si>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</si>
  <si>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</si>
  <si>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</si>
  <si>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</si>
  <si>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</si>
  <si>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</si>
  <si>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</si>
  <si>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</si>
  <si>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</si>
  <si>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</si>
  <si>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</si>
  <si>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</si>
  <si>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</si>
  <si>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</si>
  <si>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</si>
  <si>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</si>
  <si>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</si>
  <si>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</si>
  <si>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</si>
  <si>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</si>
  <si>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</si>
  <si>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</si>
  <si>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</si>
  <si>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</si>
  <si>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</si>
  <si>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</si>
  <si>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</si>
  <si>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</si>
  <si>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</si>
  <si>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</si>
  <si>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</si>
  <si>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</si>
  <si>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</si>
  <si>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</si>
  <si>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</si>
  <si>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</si>
  <si>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</si>
  <si>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</si>
  <si>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</si>
  <si>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</si>
  <si>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</si>
  <si>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</si>
  <si>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</si>
  <si>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</si>
  <si>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</si>
  <si>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</si>
  <si>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</si>
  <si>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</si>
  <si>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</si>
  <si>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</si>
  <si>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</si>
  <si>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</si>
  <si>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</si>
  <si>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</si>
  <si>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</si>
  <si>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</si>
  <si>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</si>
  <si>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</si>
  <si>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</si>
  <si>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</si>
  <si>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</si>
  <si>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</si>
  <si>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</si>
  <si>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</si>
  <si>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</si>
  <si>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</si>
  <si>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</si>
  <si>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</si>
  <si>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</si>
  <si>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</si>
  <si>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</si>
  <si>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</si>
  <si>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</si>
  <si>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</si>
  <si>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</si>
  <si>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</si>
  <si>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</si>
  <si>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</si>
  <si>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</si>
  <si>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</si>
  <si>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</si>
  <si>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</si>
  <si>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</si>
  <si>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</si>
  <si>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</si>
  <si>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</si>
  <si>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</si>
  <si>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</si>
  <si>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</si>
  <si>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</si>
  <si>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</si>
  <si>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</si>
  <si>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</si>
  <si>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</si>
  <si>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</si>
  <si>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</si>
  <si>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</si>
  <si>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</si>
  <si>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</si>
  <si>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</si>
  <si>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</si>
  <si>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</si>
  <si>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</si>
  <si>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</si>
  <si>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</si>
  <si>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</si>
  <si>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</si>
  <si>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</si>
  <si>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</si>
  <si>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</si>
  <si>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</si>
  <si>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</si>
  <si>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</si>
  <si>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</si>
  <si>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</si>
  <si>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</si>
  <si>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</si>
  <si>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</si>
  <si>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</si>
  <si>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</si>
  <si>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</si>
  <si>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</si>
  <si>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</si>
  <si>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</si>
  <si>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</si>
  <si>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</si>
  <si>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</si>
  <si>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</si>
  <si>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</si>
  <si>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</si>
  <si>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</si>
  <si>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</si>
  <si>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</si>
  <si>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</si>
  <si>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</si>
  <si>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</si>
  <si>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</si>
  <si>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</si>
  <si>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</si>
  <si>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</si>
  <si>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</si>
  <si>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</si>
  <si>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</si>
  <si>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</si>
  <si>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</si>
  <si>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</si>
  <si>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</si>
  <si>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</si>
  <si>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</si>
  <si>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</si>
  <si>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</si>
  <si>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</si>
  <si>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</si>
  <si>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</si>
  <si>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</si>
  <si>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</si>
  <si>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</si>
  <si>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</si>
  <si>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</si>
  <si>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</si>
  <si>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</si>
  <si>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</si>
  <si>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</si>
  <si>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</si>
  <si>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</si>
  <si>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</si>
  <si>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</si>
  <si>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</si>
  <si>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</si>
  <si>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</si>
  <si>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</si>
  <si>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</si>
  <si>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</si>
  <si>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</si>
  <si>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</si>
  <si>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</si>
  <si>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</si>
  <si>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</si>
  <si>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</si>
  <si>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</si>
  <si>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</si>
  <si>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</si>
  <si>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</si>
  <si>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</si>
  <si>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</si>
  <si>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</si>
  <si>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</si>
  <si>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</si>
  <si>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</si>
  <si>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</si>
  <si>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</si>
  <si>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</si>
  <si>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</si>
  <si>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</si>
  <si>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</si>
  <si>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</si>
  <si>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</si>
  <si>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</si>
  <si>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</si>
  <si>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</si>
  <si>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</si>
  <si>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</si>
  <si>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</si>
  <si>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</si>
  <si>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</si>
  <si>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</si>
  <si>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</si>
  <si>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</si>
  <si>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</si>
  <si>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</si>
  <si>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</si>
  <si>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</si>
  <si>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</si>
  <si>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</si>
  <si>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</si>
  <si>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</si>
  <si>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</si>
  <si>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</si>
  <si>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</si>
  <si>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</si>
  <si>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</si>
  <si>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</si>
  <si>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</si>
  <si>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</si>
  <si>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</si>
  <si>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</si>
  <si>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</si>
  <si>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</si>
  <si>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</si>
  <si>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</si>
  <si>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</si>
  <si>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</si>
  <si>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</si>
  <si>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</si>
  <si>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</si>
  <si>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</si>
  <si>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</si>
  <si>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</si>
  <si>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</si>
  <si>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</si>
  <si>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</si>
  <si>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</si>
  <si>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</si>
  <si>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</si>
  <si>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</si>
  <si>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</si>
  <si>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</si>
  <si>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</si>
  <si>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</si>
  <si>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</si>
  <si>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</si>
  <si>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</si>
  <si>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</si>
  <si>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</si>
  <si>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</si>
  <si>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</si>
  <si>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</si>
  <si>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</si>
  <si>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</si>
  <si>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</si>
  <si>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</si>
  <si>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</si>
  <si>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</si>
  <si>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</si>
  <si>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</si>
  <si>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</si>
  <si>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</si>
  <si>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</si>
  <si>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</si>
  <si>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</si>
  <si>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</si>
  <si>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</si>
  <si>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</si>
  <si>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</si>
  <si>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</si>
  <si>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</si>
  <si>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</si>
  <si>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</si>
  <si>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</si>
  <si>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</si>
  <si>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</si>
  <si>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</si>
  <si>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</si>
  <si>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</si>
  <si>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</si>
  <si>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</si>
  <si>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</si>
  <si>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</si>
  <si>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</si>
  <si>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</si>
  <si>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</si>
  <si>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</si>
  <si>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</si>
  <si>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</si>
  <si>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</si>
  <si>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</si>
  <si>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</si>
  <si>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</si>
  <si>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</si>
  <si>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</si>
  <si>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</si>
  <si>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</si>
  <si>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</si>
  <si>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</si>
  <si>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</si>
  <si>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</si>
  <si>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</si>
  <si>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</si>
  <si>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</si>
  <si>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</si>
  <si>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</si>
  <si>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</si>
  <si>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</si>
  <si>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</si>
  <si>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</si>
  <si>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</si>
  <si>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</si>
  <si>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</si>
  <si>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</si>
  <si>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</si>
  <si>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</si>
  <si>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</si>
  <si>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</si>
  <si>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</si>
  <si>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</si>
  <si>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</si>
  <si>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</si>
  <si>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</si>
  <si>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</si>
  <si>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</si>
  <si>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</si>
  <si>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</si>
  <si>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</si>
  <si>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</si>
  <si>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</si>
  <si>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</si>
  <si>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</si>
  <si>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</si>
  <si>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</si>
  <si>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</si>
  <si>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</si>
  <si>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</si>
  <si>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</si>
  <si>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</si>
  <si>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</si>
  <si>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</si>
  <si>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</si>
  <si>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</si>
  <si>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</si>
  <si>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</si>
  <si>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</si>
  <si>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</si>
  <si>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</si>
  <si>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</si>
  <si>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</si>
  <si>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</si>
  <si>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</si>
  <si>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</si>
  <si>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</si>
  <si>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</si>
  <si>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</si>
  <si>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</si>
  <si>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</si>
  <si>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</si>
  <si>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</si>
  <si>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</si>
  <si>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</si>
  <si>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</si>
  <si>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</si>
  <si>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</si>
  <si>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</si>
  <si>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</si>
  <si>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</si>
  <si>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</si>
  <si>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</si>
  <si>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Katarzyna Majchrzak
Head of Treasury
p: +48 88 709 88 09
e-mail:katarzyna.majchrzak@pkobh.pl</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</si>
  <si>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</si>
  <si>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</si>
  <si>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</si>
  <si>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</si>
  <si>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</si>
  <si>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</si>
  <si>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</si>
  <si>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</si>
  <si>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</si>
  <si>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</si>
  <si>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</si>
  <si>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</si>
  <si>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</si>
  <si>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</si>
  <si>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</si>
  <si>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</si>
  <si>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</si>
  <si>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</si>
  <si>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</si>
  <si>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</si>
  <si>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</si>
  <si>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</si>
  <si>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</si>
  <si>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</si>
  <si>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</si>
  <si>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</si>
  <si>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</si>
  <si>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</si>
  <si>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</si>
  <si>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</si>
  <si>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</si>
  <si>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</si>
  <si>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</si>
  <si>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</si>
  <si>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Cut-off Date: [31/05/23]</t>
  </si>
  <si>
    <t>31/05/23</t>
  </si>
  <si>
    <t>Reporting Date: [21/06/23]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</si>
</sst>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2755</v>
      </c>
      <c r="G9" s="7"/>
      <c r="H9" s="7"/>
      <c r="I9" s="7"/>
      <c r="J9" s="8"/>
    </row>
    <row r="10" spans="2:10" ht="21" x14ac:dyDescent="0.35">
      <c r="B10" s="6"/>
      <c r="C10" s="7"/>
      <c r="D10" s="7"/>
      <c r="E10" s="7"/>
      <c r="F10" s="12" t="s">
        <v>2753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C5" sqref="C5"/>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2754</v>
      </c>
      <c r="E17" s="31"/>
      <c r="F17" s="31"/>
      <c r="H17" s="23"/>
      <c r="L17" s="23"/>
      <c r="M17" s="23"/>
    </row>
    <row r="18" spans="1:13" ht="58" outlineLevel="1" x14ac:dyDescent="0.35">
      <c r="A18" s="25" t="s">
        <v>41</v>
      </c>
      <c r="B18" s="40" t="s">
        <v>42</v>
      </c>
      <c r="C18" s="218" t="s">
        <v>2718</v>
      </c>
      <c r="E18" s="31"/>
      <c r="F18" s="31"/>
      <c r="H18" s="23"/>
      <c r="L18" s="23"/>
      <c r="M18" s="23"/>
    </row>
    <row r="19" spans="1:13" outlineLevel="1" x14ac:dyDescent="0.35">
      <c r="A19" s="25" t="s">
        <v>43</v>
      </c>
      <c r="B19" s="40" t="s">
        <v>44</v>
      </c>
      <c r="C19" s="218" t="s">
        <v>2719</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2720</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18168.249824659997</v>
      </c>
      <c r="F38" s="42"/>
      <c r="H38" s="23"/>
      <c r="L38" s="23"/>
      <c r="M38" s="23"/>
    </row>
    <row r="39" spans="1:14" x14ac:dyDescent="0.35">
      <c r="A39" s="25" t="s">
        <v>64</v>
      </c>
      <c r="B39" s="42" t="s">
        <v>65</v>
      </c>
      <c r="C39" s="199">
        <v>9909.84</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0.76335450669839222</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17660.946535659998</v>
      </c>
      <c r="E53" s="50"/>
      <c r="F53" s="153">
        <f>IF($C$58=0,"",IF(C53="[for completion]","",C53/$C$58))</f>
        <v>0.97207748165640973</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1.5686706355895981E-2</v>
      </c>
      <c r="G56" s="51"/>
      <c r="H56" s="23"/>
      <c r="L56" s="23"/>
      <c r="M56" s="23"/>
      <c r="N56" s="55"/>
    </row>
    <row r="57" spans="1:14" x14ac:dyDescent="0.35">
      <c r="A57" s="25" t="s">
        <v>93</v>
      </c>
      <c r="B57" s="25" t="s">
        <v>94</v>
      </c>
      <c r="C57" s="199">
        <v>222.30328900000001</v>
      </c>
      <c r="E57" s="50"/>
      <c r="F57" s="153">
        <f>IF($C$58=0,"",IF(C57="[for completion]","",C57/$C$58))</f>
        <v>1.223581198769432E-2</v>
      </c>
      <c r="G57" s="51"/>
      <c r="H57" s="23"/>
      <c r="L57" s="23"/>
      <c r="M57" s="23"/>
      <c r="N57" s="55"/>
    </row>
    <row r="58" spans="1:14" x14ac:dyDescent="0.35">
      <c r="A58" s="25" t="s">
        <v>95</v>
      </c>
      <c r="B58" s="52" t="s">
        <v>96</v>
      </c>
      <c r="C58" s="148">
        <f>SUM(C53:C57)</f>
        <v>18168.249824659997</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19.961521445794261</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5.16007463+170.061476</f>
        <v>175.22155063</v>
      </c>
      <c r="D70" s="199" t="s">
        <v>1160</v>
      </c>
      <c r="E70" s="21"/>
      <c r="F70" s="153">
        <f t="shared" ref="F70:F76" si="1">IF($C$77=0,"",IF(C70="[for completion]","",C70/$C$77))</f>
        <v>9.6443824980967305E-3</v>
      </c>
      <c r="G70" s="199" t="s">
        <v>1160</v>
      </c>
      <c r="H70" s="23"/>
      <c r="L70" s="23"/>
      <c r="M70" s="23"/>
      <c r="N70" s="55"/>
    </row>
    <row r="71" spans="1:14" x14ac:dyDescent="0.35">
      <c r="A71" s="25" t="s">
        <v>111</v>
      </c>
      <c r="B71" s="136" t="s">
        <v>1509</v>
      </c>
      <c r="C71" s="199">
        <f>15.8163066+131.925873</f>
        <v>147.74217959999999</v>
      </c>
      <c r="D71" s="199" t="s">
        <v>1160</v>
      </c>
      <c r="E71" s="21"/>
      <c r="F71" s="153">
        <f t="shared" si="1"/>
        <v>8.1318883781236612E-3</v>
      </c>
      <c r="G71" s="199" t="s">
        <v>1160</v>
      </c>
      <c r="H71" s="23"/>
      <c r="L71" s="23"/>
      <c r="M71" s="23"/>
      <c r="N71" s="55"/>
    </row>
    <row r="72" spans="1:14" x14ac:dyDescent="0.35">
      <c r="A72" s="25" t="s">
        <v>112</v>
      </c>
      <c r="B72" s="135" t="s">
        <v>1510</v>
      </c>
      <c r="C72" s="199">
        <f>35.08569691+285-79.68406</f>
        <v>240.40163691000004</v>
      </c>
      <c r="D72" s="199" t="s">
        <v>1160</v>
      </c>
      <c r="E72" s="21"/>
      <c r="F72" s="153">
        <f t="shared" si="1"/>
        <v>1.3231964511171552E-2</v>
      </c>
      <c r="G72" s="199" t="s">
        <v>1160</v>
      </c>
      <c r="H72" s="23"/>
      <c r="L72" s="23"/>
      <c r="M72" s="23"/>
      <c r="N72" s="55"/>
    </row>
    <row r="73" spans="1:14" x14ac:dyDescent="0.35">
      <c r="A73" s="25" t="s">
        <v>113</v>
      </c>
      <c r="B73" s="135" t="s">
        <v>1511</v>
      </c>
      <c r="C73" s="199">
        <v>53.164974300000019</v>
      </c>
      <c r="D73" s="199" t="s">
        <v>1160</v>
      </c>
      <c r="E73" s="21"/>
      <c r="F73" s="153">
        <f t="shared" si="1"/>
        <v>2.9262573342556351E-3</v>
      </c>
      <c r="G73" s="199" t="s">
        <v>1160</v>
      </c>
      <c r="H73" s="23"/>
      <c r="L73" s="23"/>
      <c r="M73" s="23"/>
      <c r="N73" s="55"/>
    </row>
    <row r="74" spans="1:14" x14ac:dyDescent="0.35">
      <c r="A74" s="25" t="s">
        <v>114</v>
      </c>
      <c r="B74" s="135" t="s">
        <v>1512</v>
      </c>
      <c r="C74" s="199">
        <v>82.352585889999986</v>
      </c>
      <c r="D74" s="199" t="s">
        <v>1160</v>
      </c>
      <c r="E74" s="21"/>
      <c r="F74" s="153">
        <f t="shared" si="1"/>
        <v>4.5327748508951979E-3</v>
      </c>
      <c r="G74" s="199" t="s">
        <v>1160</v>
      </c>
      <c r="H74" s="23"/>
      <c r="L74" s="23"/>
      <c r="M74" s="23"/>
      <c r="N74" s="55"/>
    </row>
    <row r="75" spans="1:14" x14ac:dyDescent="0.35">
      <c r="A75" s="25" t="s">
        <v>115</v>
      </c>
      <c r="B75" s="135" t="s">
        <v>1513</v>
      </c>
      <c r="C75" s="199">
        <v>1008.6917514199998</v>
      </c>
      <c r="D75" s="199" t="s">
        <v>1160</v>
      </c>
      <c r="E75" s="21"/>
      <c r="F75" s="153">
        <f t="shared" si="1"/>
        <v>5.5519478274175249E-2</v>
      </c>
      <c r="G75" s="199" t="s">
        <v>1160</v>
      </c>
      <c r="H75" s="23"/>
      <c r="L75" s="23"/>
      <c r="M75" s="23"/>
      <c r="N75" s="55"/>
    </row>
    <row r="76" spans="1:14" x14ac:dyDescent="0.35">
      <c r="A76" s="25" t="s">
        <v>116</v>
      </c>
      <c r="B76" s="135" t="s">
        <v>1514</v>
      </c>
      <c r="C76" s="199">
        <v>16460.675145910012</v>
      </c>
      <c r="D76" s="199" t="s">
        <v>1160</v>
      </c>
      <c r="E76" s="21"/>
      <c r="F76" s="153">
        <f t="shared" si="1"/>
        <v>0.90601325415328204</v>
      </c>
      <c r="G76" s="199" t="s">
        <v>1160</v>
      </c>
      <c r="H76" s="23"/>
      <c r="L76" s="23"/>
      <c r="M76" s="23"/>
      <c r="N76" s="55"/>
    </row>
    <row r="77" spans="1:14" x14ac:dyDescent="0.35">
      <c r="A77" s="25" t="s">
        <v>117</v>
      </c>
      <c r="B77" s="59" t="s">
        <v>96</v>
      </c>
      <c r="C77" s="148">
        <f>SUM(C70:C76)</f>
        <v>18168.249824660012</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1.2867841200000005</v>
      </c>
      <c r="D79" s="199"/>
      <c r="E79" s="42"/>
      <c r="F79" s="153">
        <f t="shared" ref="F79:F82" si="2">IF($C$77=0,"",IF(C79="[for completion]","",C79/$C$77))</f>
        <v>7.0825981171473713E-5</v>
      </c>
      <c r="G79" s="199"/>
      <c r="H79" s="23"/>
      <c r="L79" s="23"/>
      <c r="M79" s="23"/>
      <c r="N79" s="55"/>
    </row>
    <row r="80" spans="1:14" outlineLevel="1" x14ac:dyDescent="0.35">
      <c r="A80" s="25" t="s">
        <v>122</v>
      </c>
      <c r="B80" s="60" t="s">
        <v>123</v>
      </c>
      <c r="C80" s="204">
        <f>3.87329051+170.061476</f>
        <v>173.93476651</v>
      </c>
      <c r="D80" s="199"/>
      <c r="E80" s="42"/>
      <c r="F80" s="153">
        <f t="shared" si="2"/>
        <v>9.5735565169252565E-3</v>
      </c>
      <c r="G80" s="199"/>
      <c r="H80" s="23"/>
      <c r="L80" s="23"/>
      <c r="M80" s="23"/>
      <c r="N80" s="55"/>
    </row>
    <row r="81" spans="1:14" outlineLevel="1" x14ac:dyDescent="0.35">
      <c r="A81" s="25" t="s">
        <v>124</v>
      </c>
      <c r="B81" s="60" t="s">
        <v>125</v>
      </c>
      <c r="C81" s="204">
        <f>6.15075318+131.925873</f>
        <v>138.07662618000001</v>
      </c>
      <c r="D81" s="199"/>
      <c r="E81" s="42"/>
      <c r="F81" s="153">
        <f t="shared" si="2"/>
        <v>7.599885928064834E-3</v>
      </c>
      <c r="G81" s="199"/>
      <c r="H81" s="23"/>
      <c r="L81" s="23"/>
      <c r="M81" s="23"/>
      <c r="N81" s="55"/>
    </row>
    <row r="82" spans="1:14" outlineLevel="1" x14ac:dyDescent="0.35">
      <c r="A82" s="25" t="s">
        <v>126</v>
      </c>
      <c r="B82" s="60" t="s">
        <v>127</v>
      </c>
      <c r="C82" s="204">
        <v>9.6655534199999984</v>
      </c>
      <c r="D82" s="199"/>
      <c r="E82" s="42"/>
      <c r="F82" s="153">
        <f t="shared" si="2"/>
        <v>5.3200245005882805E-4</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1.3742068713745352</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3582.24</v>
      </c>
      <c r="D93" s="346" t="s">
        <v>1160</v>
      </c>
      <c r="E93" s="21"/>
      <c r="F93" s="153">
        <f>IF($C$100=0,"",IF(C93="[for completion]","",IF(C93="","",C93/$C$100)))</f>
        <v>0.36148313191736697</v>
      </c>
      <c r="G93" s="153" t="str">
        <f>IF($D$100=0,"",IF(D93="[Mark as ND1 if not relevant]","",IF(D93="","",D93/$D$100)))</f>
        <v/>
      </c>
      <c r="H93" s="23"/>
      <c r="L93" s="23"/>
      <c r="M93" s="23"/>
      <c r="N93" s="55"/>
    </row>
    <row r="94" spans="1:14" x14ac:dyDescent="0.35">
      <c r="A94" s="25" t="s">
        <v>139</v>
      </c>
      <c r="B94" s="136" t="s">
        <v>1509</v>
      </c>
      <c r="C94" s="199">
        <v>2998.8</v>
      </c>
      <c r="D94" s="346" t="s">
        <v>1160</v>
      </c>
      <c r="E94" s="21"/>
      <c r="F94" s="153">
        <f t="shared" ref="F94:F99" si="4">IF($C$100=0,"",IF(C94="[for completion]","",IF(C94="","",C94/$C$100)))</f>
        <v>0.30260831658230608</v>
      </c>
      <c r="G94" s="153" t="str">
        <f t="shared" ref="G94:G99" si="5">IF($D$100=0,"",IF(D94="[Mark as ND1 if not relevant]","",IF(D94="","",D94/$D$100)))</f>
        <v/>
      </c>
      <c r="H94" s="23"/>
      <c r="L94" s="23"/>
      <c r="M94" s="23"/>
      <c r="N94" s="55"/>
    </row>
    <row r="95" spans="1:14" x14ac:dyDescent="0.35">
      <c r="A95" s="25" t="s">
        <v>140</v>
      </c>
      <c r="B95" s="136" t="s">
        <v>1510</v>
      </c>
      <c r="C95" s="199">
        <v>3268.8</v>
      </c>
      <c r="D95" s="346" t="s">
        <v>1160</v>
      </c>
      <c r="E95" s="21"/>
      <c r="F95" s="153">
        <f t="shared" si="4"/>
        <v>0.3298539633334141</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6.0545881669128868E-3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9909.84</v>
      </c>
      <c r="D100" s="148">
        <f>SUM(D93:D99)</f>
        <v>0</v>
      </c>
      <c r="E100" s="42"/>
      <c r="F100" s="154">
        <f>SUM(F93:F99)</f>
        <v>1</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500</v>
      </c>
      <c r="D102" s="148"/>
      <c r="E102" s="42"/>
      <c r="F102" s="153">
        <f>IF($C$100=0,"",IF(C102="[for completion]","",C102/$C$100))</f>
        <v>5.0454901390940721E-2</v>
      </c>
      <c r="G102" s="153" t="str">
        <f>IF($D$100=0,"",IF(D102="[for completion]","",D102/$D$100))</f>
        <v/>
      </c>
      <c r="H102" s="23"/>
      <c r="L102" s="23"/>
      <c r="M102" s="23"/>
    </row>
    <row r="103" spans="1:14" outlineLevel="1" x14ac:dyDescent="0.35">
      <c r="A103" s="25" t="s">
        <v>148</v>
      </c>
      <c r="B103" s="60" t="s">
        <v>123</v>
      </c>
      <c r="C103" s="204">
        <v>3082.24</v>
      </c>
      <c r="D103" s="148"/>
      <c r="E103" s="42"/>
      <c r="F103" s="153">
        <f>IF($C$100=0,"",IF(C103="[for completion]","",C103/$C$100))</f>
        <v>0.31102823052642625</v>
      </c>
      <c r="G103" s="153" t="str">
        <f>IF($D$100=0,"",IF(D103="[for completion]","",D103/$D$100))</f>
        <v/>
      </c>
      <c r="H103" s="23"/>
      <c r="L103" s="23"/>
      <c r="M103" s="23"/>
    </row>
    <row r="104" spans="1:14" outlineLevel="1" x14ac:dyDescent="0.35">
      <c r="A104" s="25" t="s">
        <v>149</v>
      </c>
      <c r="B104" s="60" t="s">
        <v>125</v>
      </c>
      <c r="C104" s="204">
        <v>2518.8000000000002</v>
      </c>
      <c r="D104" s="148"/>
      <c r="E104" s="42"/>
      <c r="F104" s="153">
        <f>IF($C$100=0,"",IF(C104="[for completion]","",C104/$C$100))</f>
        <v>0.25417161124700299</v>
      </c>
      <c r="G104" s="153" t="str">
        <f>IF($D$100=0,"",IF(D104="[for completion]","",D104/$D$100))</f>
        <v/>
      </c>
      <c r="H104" s="23"/>
      <c r="L104" s="23"/>
      <c r="M104" s="23"/>
    </row>
    <row r="105" spans="1:14" outlineLevel="1" x14ac:dyDescent="0.35">
      <c r="A105" s="25" t="s">
        <v>150</v>
      </c>
      <c r="B105" s="60" t="s">
        <v>127</v>
      </c>
      <c r="C105" s="204">
        <v>480</v>
      </c>
      <c r="D105" s="148"/>
      <c r="E105" s="42"/>
      <c r="F105" s="153">
        <f>IF($C$100=0,"",IF(C105="[for completion]","",C105/$C$100))</f>
        <v>4.8436705335303094E-2</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18168.249824659997</v>
      </c>
      <c r="D125" s="199">
        <f>C58</f>
        <v>18168.249824659997</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18168.249824659997</v>
      </c>
      <c r="D130" s="146">
        <f>SUM(D112:D129)</f>
        <v>18168.249824659997</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6919.84</v>
      </c>
      <c r="D138" s="199">
        <v>5.0367360000000003</v>
      </c>
      <c r="E138" s="51"/>
      <c r="F138" s="153">
        <f t="shared" ref="F138:F155" si="8">IF($C$156=0,"",IF(C138="[for completion]","",IF(C138="","",C138/$C$156)))</f>
        <v>0.69827968968217446</v>
      </c>
      <c r="G138" s="153">
        <f t="shared" ref="G138:G155" si="9">IF($D$156=0,"",IF(D138="[for completion]","",IF(D138="","",D138/$D$156)))</f>
        <v>5.0825603642440246E-4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9904.8032640000001</v>
      </c>
      <c r="E151" s="42"/>
      <c r="F151" s="153">
        <f t="shared" si="8"/>
        <v>0.30172031031782554</v>
      </c>
      <c r="G151" s="153">
        <f t="shared" si="9"/>
        <v>0.99949174396357554</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9909.84</v>
      </c>
      <c r="D156" s="146">
        <f>SUM(D138:D155)</f>
        <v>9909.84</v>
      </c>
      <c r="E156" s="42"/>
      <c r="F156" s="140">
        <f>SUM(F138:F155)</f>
        <v>1</v>
      </c>
      <c r="G156" s="140">
        <f>SUM(G138:G155)</f>
        <v>0.99999999999999989</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6979.84</v>
      </c>
      <c r="D164" s="199">
        <v>5.0367360000000003</v>
      </c>
      <c r="E164" s="63"/>
      <c r="F164" s="153">
        <f>IF($C$167=0,"",IF(C164="[for completion]","",IF(C164="","",C164/$C$167)))</f>
        <v>0.70433427784908742</v>
      </c>
      <c r="G164" s="153">
        <f>IF($D$167=0,"",IF(D164="[for completion]","",IF(D164="","",D164/$D$167)))</f>
        <v>5.0825603642440246E-4</v>
      </c>
      <c r="H164" s="23"/>
      <c r="L164" s="23"/>
      <c r="M164" s="23"/>
      <c r="N164" s="55"/>
    </row>
    <row r="165" spans="1:14" x14ac:dyDescent="0.35">
      <c r="A165" s="25" t="s">
        <v>218</v>
      </c>
      <c r="B165" s="23" t="s">
        <v>219</v>
      </c>
      <c r="C165" s="199">
        <v>2930</v>
      </c>
      <c r="D165" s="199">
        <v>9904.8032640000001</v>
      </c>
      <c r="E165" s="63"/>
      <c r="F165" s="153">
        <f>IF($C$167=0,"",IF(C165="[for completion]","",IF(C165="","",C165/$C$167)))</f>
        <v>0.29566572215091264</v>
      </c>
      <c r="G165" s="153">
        <f>IF($D$167=0,"",IF(D165="[for completion]","",IF(D165="","",D165/$D$167)))</f>
        <v>0.99949174396357554</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9909.84</v>
      </c>
      <c r="D167" s="156">
        <f>SUM(D164:D166)</f>
        <v>9909.84</v>
      </c>
      <c r="E167" s="63"/>
      <c r="F167" s="155">
        <f>SUM(F164:F166)</f>
        <v>1</v>
      </c>
      <c r="G167" s="155">
        <f>SUM(G164:G166)</f>
        <v>0.99999999999999989</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510.74239999999998</v>
      </c>
      <c r="E218" s="63"/>
      <c r="F218" s="153">
        <f>IF($C$38=0,"",IF(C218="[for completion]","",IF(C218="","",C218/$C$38)))</f>
        <v>2.8111810709844094E-2</v>
      </c>
      <c r="G218" s="153">
        <f>IF($C$39=0,"",IF(C218="[for completion]","",IF(C218="","",C218/$C$39)))</f>
        <v>5.1538914856344799E-2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510.74239999999998</v>
      </c>
      <c r="E220" s="63"/>
      <c r="F220" s="140">
        <f>SUM(F217:F219)</f>
        <v>2.8111810709844094E-2</v>
      </c>
      <c r="G220" s="140">
        <f>SUM(G217:G219)</f>
        <v>5.1538914856344799E-2</v>
      </c>
      <c r="H220" s="23"/>
      <c r="L220" s="23"/>
      <c r="M220" s="23"/>
      <c r="N220" s="55"/>
    </row>
    <row r="221" spans="1:14" outlineLevel="1" x14ac:dyDescent="0.35">
      <c r="A221" s="25" t="s">
        <v>300</v>
      </c>
      <c r="B221" s="186" t="s">
        <v>2721</v>
      </c>
      <c r="C221" s="199">
        <v>285</v>
      </c>
      <c r="E221" s="63"/>
      <c r="F221" s="153">
        <f t="shared" ref="F221:F227" si="15">IF($C$38=0,"",IF(C221="[for completion]","",IF(C221="","",C221/$C$38)))</f>
        <v>1.5686706355895981E-2</v>
      </c>
      <c r="G221" s="153">
        <f t="shared" ref="G221:G227" si="16">IF($C$39=0,"",IF(C221="[for completion]","",IF(C221="","",C221/$C$39)))</f>
        <v>2.8759293792836212E-2</v>
      </c>
      <c r="H221" s="23"/>
      <c r="L221" s="23"/>
      <c r="M221" s="23"/>
      <c r="N221" s="55"/>
    </row>
    <row r="222" spans="1:14" outlineLevel="1" x14ac:dyDescent="0.35">
      <c r="A222" s="25" t="s">
        <v>301</v>
      </c>
      <c r="B222" s="186" t="s">
        <v>2722</v>
      </c>
      <c r="C222" s="199">
        <v>225.7424</v>
      </c>
      <c r="E222" s="63"/>
      <c r="F222" s="153">
        <f t="shared" si="15"/>
        <v>1.2425104353948115E-2</v>
      </c>
      <c r="G222" s="153">
        <f t="shared" si="16"/>
        <v>2.2779621063508594E-2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2720</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6974.8032640000001</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222.30328900000001</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2752</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2720</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election activeCell="C42" sqref="C42"/>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17660.946535660019</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17660.946535660019</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103213</v>
      </c>
      <c r="D28" s="104" t="s">
        <v>1163</v>
      </c>
      <c r="F28" s="202">
        <f>IF(AND(C28="[For completion]",D28="[For completion]"),"[For completion]",SUM(C28:D28))</f>
        <v>103213</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5.7082166290716655E-4</v>
      </c>
      <c r="D36" s="218" t="s">
        <v>1163</v>
      </c>
      <c r="E36" s="164"/>
      <c r="F36" s="138">
        <f>IF(C36=0,"",C36)</f>
        <v>5.7082166290716655E-4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2723</v>
      </c>
      <c r="C99" s="311">
        <v>0.11017442067735024</v>
      </c>
      <c r="D99" s="138" t="s">
        <v>1163</v>
      </c>
      <c r="E99" s="138"/>
      <c r="F99" s="311">
        <f t="shared" ref="F99:F115" si="1">IF(C99="","",C99)</f>
        <v>0.11017442067735024</v>
      </c>
      <c r="G99" s="104"/>
    </row>
    <row r="100" spans="1:7" x14ac:dyDescent="0.35">
      <c r="A100" s="104" t="s">
        <v>531</v>
      </c>
      <c r="B100" s="189" t="s">
        <v>2724</v>
      </c>
      <c r="C100" s="311">
        <v>4.8911933470032296E-2</v>
      </c>
      <c r="D100" s="311" t="s">
        <v>1163</v>
      </c>
      <c r="E100" s="138"/>
      <c r="F100" s="311">
        <f t="shared" si="1"/>
        <v>4.8911933470032296E-2</v>
      </c>
      <c r="G100" s="104"/>
    </row>
    <row r="101" spans="1:7" x14ac:dyDescent="0.35">
      <c r="A101" s="104" t="s">
        <v>532</v>
      </c>
      <c r="B101" s="189" t="s">
        <v>2725</v>
      </c>
      <c r="C101" s="311">
        <v>3.492816494033666E-2</v>
      </c>
      <c r="D101" s="311" t="s">
        <v>1163</v>
      </c>
      <c r="E101" s="138"/>
      <c r="F101" s="311">
        <f t="shared" si="1"/>
        <v>3.492816494033666E-2</v>
      </c>
      <c r="G101" s="104"/>
    </row>
    <row r="102" spans="1:7" x14ac:dyDescent="0.35">
      <c r="A102" s="104" t="s">
        <v>533</v>
      </c>
      <c r="B102" s="189" t="s">
        <v>2726</v>
      </c>
      <c r="C102" s="311">
        <v>2.4451950229736733E-2</v>
      </c>
      <c r="D102" s="311" t="s">
        <v>1163</v>
      </c>
      <c r="E102" s="138"/>
      <c r="F102" s="311">
        <f t="shared" si="1"/>
        <v>2.4451950229736733E-2</v>
      </c>
      <c r="G102" s="104"/>
    </row>
    <row r="103" spans="1:7" x14ac:dyDescent="0.35">
      <c r="A103" s="104" t="s">
        <v>534</v>
      </c>
      <c r="B103" s="189" t="s">
        <v>2727</v>
      </c>
      <c r="C103" s="311">
        <v>4.9770630048348641E-2</v>
      </c>
      <c r="D103" s="311" t="s">
        <v>1163</v>
      </c>
      <c r="E103" s="138"/>
      <c r="F103" s="311">
        <f t="shared" si="1"/>
        <v>4.9770630048348641E-2</v>
      </c>
      <c r="G103" s="104"/>
    </row>
    <row r="104" spans="1:7" x14ac:dyDescent="0.35">
      <c r="A104" s="104" t="s">
        <v>535</v>
      </c>
      <c r="B104" s="189" t="s">
        <v>2728</v>
      </c>
      <c r="C104" s="311">
        <v>7.1173181855908735E-2</v>
      </c>
      <c r="D104" s="311" t="s">
        <v>1163</v>
      </c>
      <c r="E104" s="138"/>
      <c r="F104" s="311">
        <f t="shared" si="1"/>
        <v>7.1173181855908735E-2</v>
      </c>
      <c r="G104" s="104"/>
    </row>
    <row r="105" spans="1:7" x14ac:dyDescent="0.35">
      <c r="A105" s="104" t="s">
        <v>536</v>
      </c>
      <c r="B105" s="189" t="s">
        <v>2729</v>
      </c>
      <c r="C105" s="311">
        <v>0.23008094909835766</v>
      </c>
      <c r="D105" s="311" t="s">
        <v>1163</v>
      </c>
      <c r="E105" s="138"/>
      <c r="F105" s="311">
        <f t="shared" si="1"/>
        <v>0.23008094909835766</v>
      </c>
      <c r="G105" s="104"/>
    </row>
    <row r="106" spans="1:7" x14ac:dyDescent="0.35">
      <c r="A106" s="104" t="s">
        <v>537</v>
      </c>
      <c r="B106" s="189" t="s">
        <v>2730</v>
      </c>
      <c r="C106" s="311">
        <v>1.6439648982785993E-2</v>
      </c>
      <c r="D106" s="311" t="s">
        <v>1163</v>
      </c>
      <c r="E106" s="138"/>
      <c r="F106" s="311">
        <f t="shared" si="1"/>
        <v>1.6439648982785993E-2</v>
      </c>
      <c r="G106" s="104"/>
    </row>
    <row r="107" spans="1:7" x14ac:dyDescent="0.35">
      <c r="A107" s="104" t="s">
        <v>538</v>
      </c>
      <c r="B107" s="189" t="s">
        <v>2731</v>
      </c>
      <c r="C107" s="311">
        <v>2.7261120992460402E-2</v>
      </c>
      <c r="D107" s="311" t="s">
        <v>1163</v>
      </c>
      <c r="E107" s="138"/>
      <c r="F107" s="311">
        <f t="shared" si="1"/>
        <v>2.7261120992460402E-2</v>
      </c>
      <c r="G107" s="104"/>
    </row>
    <row r="108" spans="1:7" x14ac:dyDescent="0.35">
      <c r="A108" s="104" t="s">
        <v>539</v>
      </c>
      <c r="B108" s="189" t="s">
        <v>2732</v>
      </c>
      <c r="C108" s="311">
        <v>2.3116034880445537E-2</v>
      </c>
      <c r="D108" s="311" t="s">
        <v>1163</v>
      </c>
      <c r="E108" s="138"/>
      <c r="F108" s="311">
        <f t="shared" si="1"/>
        <v>2.3116034880445537E-2</v>
      </c>
      <c r="G108" s="104"/>
    </row>
    <row r="109" spans="1:7" x14ac:dyDescent="0.35">
      <c r="A109" s="104" t="s">
        <v>540</v>
      </c>
      <c r="B109" s="189" t="s">
        <v>2733</v>
      </c>
      <c r="C109" s="311">
        <v>8.2238377787814426E-2</v>
      </c>
      <c r="D109" s="311" t="s">
        <v>1163</v>
      </c>
      <c r="E109" s="138"/>
      <c r="F109" s="311">
        <f t="shared" si="1"/>
        <v>8.2238377787814426E-2</v>
      </c>
      <c r="G109" s="104"/>
    </row>
    <row r="110" spans="1:7" x14ac:dyDescent="0.35">
      <c r="A110" s="104" t="s">
        <v>541</v>
      </c>
      <c r="B110" s="189" t="s">
        <v>2734</v>
      </c>
      <c r="C110" s="311">
        <v>0.10485496356556413</v>
      </c>
      <c r="D110" s="311" t="s">
        <v>1163</v>
      </c>
      <c r="E110" s="138"/>
      <c r="F110" s="311">
        <f t="shared" si="1"/>
        <v>0.10485496356556413</v>
      </c>
      <c r="G110" s="104"/>
    </row>
    <row r="111" spans="1:7" x14ac:dyDescent="0.35">
      <c r="A111" s="104" t="s">
        <v>542</v>
      </c>
      <c r="B111" s="189" t="s">
        <v>2735</v>
      </c>
      <c r="C111" s="311">
        <v>9.50609262368882E-3</v>
      </c>
      <c r="D111" s="311" t="s">
        <v>1163</v>
      </c>
      <c r="E111" s="138"/>
      <c r="F111" s="311">
        <f t="shared" si="1"/>
        <v>9.50609262368882E-3</v>
      </c>
      <c r="G111" s="104"/>
    </row>
    <row r="112" spans="1:7" x14ac:dyDescent="0.35">
      <c r="A112" s="104" t="s">
        <v>543</v>
      </c>
      <c r="B112" s="189" t="s">
        <v>2736</v>
      </c>
      <c r="C112" s="311">
        <v>3.3110106728951059E-2</v>
      </c>
      <c r="D112" s="311" t="s">
        <v>1163</v>
      </c>
      <c r="E112" s="138"/>
      <c r="F112" s="311">
        <f t="shared" si="1"/>
        <v>3.3110106728951059E-2</v>
      </c>
      <c r="G112" s="104"/>
    </row>
    <row r="113" spans="1:7" x14ac:dyDescent="0.35">
      <c r="A113" s="104" t="s">
        <v>544</v>
      </c>
      <c r="B113" s="189" t="s">
        <v>2737</v>
      </c>
      <c r="C113" s="311">
        <v>9.3603260349727296E-2</v>
      </c>
      <c r="D113" s="311" t="s">
        <v>1163</v>
      </c>
      <c r="E113" s="138"/>
      <c r="F113" s="311">
        <f t="shared" si="1"/>
        <v>9.3603260349727296E-2</v>
      </c>
      <c r="G113" s="104"/>
    </row>
    <row r="114" spans="1:7" x14ac:dyDescent="0.35">
      <c r="A114" s="104" t="s">
        <v>545</v>
      </c>
      <c r="B114" s="189" t="s">
        <v>2738</v>
      </c>
      <c r="C114" s="311">
        <v>4.0379163768492168E-2</v>
      </c>
      <c r="D114" s="311" t="s">
        <v>1163</v>
      </c>
      <c r="E114" s="138"/>
      <c r="F114" s="311">
        <f t="shared" si="1"/>
        <v>4.0379163768492168E-2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0.10933011137490763</v>
      </c>
      <c r="D150" s="311" t="s">
        <v>1163</v>
      </c>
      <c r="E150" s="139"/>
      <c r="F150" s="311">
        <f>IF(C150="","",C150)</f>
        <v>0.10933011137490763</v>
      </c>
    </row>
    <row r="151" spans="1:7" x14ac:dyDescent="0.35">
      <c r="A151" s="104" t="s">
        <v>564</v>
      </c>
      <c r="B151" s="104" t="s">
        <v>565</v>
      </c>
      <c r="C151" s="311">
        <v>0.89066988862509178</v>
      </c>
      <c r="D151" s="311" t="s">
        <v>1163</v>
      </c>
      <c r="E151" s="139"/>
      <c r="F151" s="311">
        <f t="shared" ref="F151:F152" si="2">IF(C151="","",C151)</f>
        <v>0.89066988862509178</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7.7610602117638827E-3</v>
      </c>
      <c r="D170" s="311" t="str">
        <f>IF(C170="","","ND2")</f>
        <v>ND2</v>
      </c>
      <c r="E170" s="139"/>
      <c r="F170" s="311">
        <f>IF(C170="","",C170)</f>
        <v>7.7610602117638827E-3</v>
      </c>
    </row>
    <row r="171" spans="1:7" x14ac:dyDescent="0.35">
      <c r="A171" s="104" t="s">
        <v>588</v>
      </c>
      <c r="B171" s="126" t="s">
        <v>589</v>
      </c>
      <c r="C171" s="311">
        <v>1.2556549370795809E-2</v>
      </c>
      <c r="D171" s="311" t="str">
        <f>IF(C171="","","ND2")</f>
        <v>ND2</v>
      </c>
      <c r="E171" s="139"/>
      <c r="F171" s="311">
        <f>IF(C171="","",C171)</f>
        <v>1.2556549370795809E-2</v>
      </c>
    </row>
    <row r="172" spans="1:7" x14ac:dyDescent="0.35">
      <c r="A172" s="104" t="s">
        <v>590</v>
      </c>
      <c r="B172" s="126" t="s">
        <v>591</v>
      </c>
      <c r="C172" s="311">
        <v>1.971937167902112E-2</v>
      </c>
      <c r="D172" s="311" t="str">
        <f>IF(C172="","","ND2")</f>
        <v>ND2</v>
      </c>
      <c r="E172" s="138"/>
      <c r="F172" s="311">
        <f>IF(C172="","",C172)</f>
        <v>1.971937167902112E-2</v>
      </c>
    </row>
    <row r="173" spans="1:7" x14ac:dyDescent="0.35">
      <c r="A173" s="104" t="s">
        <v>592</v>
      </c>
      <c r="B173" s="126" t="s">
        <v>593</v>
      </c>
      <c r="C173" s="311">
        <v>0.26925007154110026</v>
      </c>
      <c r="D173" s="311" t="str">
        <f>IF(C173="","","ND2")</f>
        <v>ND2</v>
      </c>
      <c r="E173" s="138"/>
      <c r="F173" s="311">
        <f>IF(C173="","",C173)</f>
        <v>0.26925007154110026</v>
      </c>
    </row>
    <row r="174" spans="1:7" x14ac:dyDescent="0.35">
      <c r="A174" s="104" t="s">
        <v>594</v>
      </c>
      <c r="B174" s="126" t="s">
        <v>595</v>
      </c>
      <c r="C174" s="311">
        <v>0.69071294719731968</v>
      </c>
      <c r="D174" s="311" t="str">
        <f>IF(C174="","","ND2")</f>
        <v>ND2</v>
      </c>
      <c r="E174" s="138"/>
      <c r="F174" s="311">
        <f>IF(C174="","",C174)</f>
        <v>0.69071294719731968</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0</v>
      </c>
      <c r="D180" s="294" t="str">
        <f>IF(C180="","","ND2")</f>
        <v>ND2</v>
      </c>
      <c r="E180" s="197"/>
      <c r="F180" s="294">
        <f>IF(C180="","",C180)</f>
        <v>0</v>
      </c>
    </row>
    <row r="181" spans="1:7" outlineLevel="1" x14ac:dyDescent="0.35">
      <c r="A181" s="104" t="s">
        <v>2613</v>
      </c>
      <c r="B181" s="185" t="s">
        <v>2612</v>
      </c>
      <c r="C181" s="294">
        <v>0</v>
      </c>
      <c r="D181" s="294" t="str">
        <f>IF(C181="","","ND2")</f>
        <v>ND2</v>
      </c>
      <c r="E181" s="197"/>
      <c r="F181" s="294">
        <f>IF(C181="","",C181)</f>
        <v>0</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171.11164810304922</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2739</v>
      </c>
      <c r="C190" s="199">
        <v>10246.665843319955</v>
      </c>
      <c r="D190" s="201">
        <v>81370</v>
      </c>
      <c r="E190" s="131"/>
      <c r="F190" s="161">
        <f>IF($C$214=0,"",IF(C190="[for completion]","",IF(C190="","",C190/$C$214)))</f>
        <v>0.58018780718408791</v>
      </c>
      <c r="G190" s="161">
        <f>IF($D$214=0,"",IF(D190="[for completion]","",IF(D190="","",D190/$D$214)))</f>
        <v>0.78836968211368719</v>
      </c>
    </row>
    <row r="191" spans="1:7" x14ac:dyDescent="0.35">
      <c r="A191" s="104" t="s">
        <v>614</v>
      </c>
      <c r="B191" s="189" t="s">
        <v>2740</v>
      </c>
      <c r="C191" s="199">
        <v>6480.4095203599909</v>
      </c>
      <c r="D191" s="201">
        <v>20295</v>
      </c>
      <c r="E191" s="131"/>
      <c r="F191" s="161">
        <f t="shared" ref="F191:F213" si="3">IF($C$214=0,"",IF(C191="[for completion]","",IF(C191="","",C191/$C$214)))</f>
        <v>0.36693443962786082</v>
      </c>
      <c r="G191" s="161">
        <f t="shared" ref="G191:G213" si="4">IF($D$214=0,"",IF(D191="[for completion]","",IF(D191="","",D191/$D$214)))</f>
        <v>0.19663220718320368</v>
      </c>
    </row>
    <row r="192" spans="1:7" x14ac:dyDescent="0.35">
      <c r="A192" s="104" t="s">
        <v>615</v>
      </c>
      <c r="B192" s="189" t="s">
        <v>2741</v>
      </c>
      <c r="C192" s="199">
        <v>928.60249992999957</v>
      </c>
      <c r="D192" s="201">
        <v>1543</v>
      </c>
      <c r="E192" s="131"/>
      <c r="F192" s="161">
        <f t="shared" si="3"/>
        <v>5.257942987682003E-2</v>
      </c>
      <c r="G192" s="161">
        <f t="shared" si="4"/>
        <v>1.4949667193086142E-2</v>
      </c>
    </row>
    <row r="193" spans="1:7" x14ac:dyDescent="0.35">
      <c r="A193" s="104" t="s">
        <v>616</v>
      </c>
      <c r="B193" s="189" t="s">
        <v>2742</v>
      </c>
      <c r="C193" s="199">
        <v>5.2686720500000002</v>
      </c>
      <c r="D193" s="201">
        <v>5</v>
      </c>
      <c r="E193" s="131"/>
      <c r="F193" s="161">
        <f t="shared" si="3"/>
        <v>2.9832331123146814E-4</v>
      </c>
      <c r="G193" s="161">
        <f t="shared" si="4"/>
        <v>4.8443510022962222E-5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17660.946535659943</v>
      </c>
      <c r="D214" s="166">
        <f>SUM(D190:D213)</f>
        <v>103213</v>
      </c>
      <c r="E214" s="120"/>
      <c r="F214" s="167">
        <f>SUM(F190:F213)</f>
        <v>1.0000000000000002</v>
      </c>
      <c r="G214" s="167">
        <f>SUM(G190:G213)</f>
        <v>0.99999999999999989</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0.3594622185188564</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10701.726154620004</v>
      </c>
      <c r="D241" s="201">
        <v>77188</v>
      </c>
      <c r="F241" s="161">
        <f>IF($C$249=0,"",IF(C241="[Mark as ND1 if not relevant]","",C241/$C$249))</f>
        <v>0.60595428070696378</v>
      </c>
      <c r="G241" s="161">
        <f>IF($D$249=0,"",IF(D241="[Mark as ND1 if not relevant]","",D241/$D$249))</f>
        <v>0.74785153033048157</v>
      </c>
    </row>
    <row r="242" spans="1:7" x14ac:dyDescent="0.35">
      <c r="A242" s="104" t="s">
        <v>677</v>
      </c>
      <c r="B242" s="104" t="s">
        <v>645</v>
      </c>
      <c r="C242" s="199">
        <v>4522.4930129800032</v>
      </c>
      <c r="D242" s="201">
        <v>18145</v>
      </c>
      <c r="F242" s="161">
        <f t="shared" ref="F242:F248" si="7">IF($C$249=0,"",IF(C242="[Mark as ND1 if not relevant]","",C242/$C$249))</f>
        <v>0.25607308214474434</v>
      </c>
      <c r="G242" s="161">
        <f t="shared" ref="G242:G248" si="8">IF($D$249=0,"",IF(D242="[Mark as ND1 if not relevant]","",D242/$D$249))</f>
        <v>0.17580149787332991</v>
      </c>
    </row>
    <row r="243" spans="1:7" x14ac:dyDescent="0.35">
      <c r="A243" s="104" t="s">
        <v>678</v>
      </c>
      <c r="B243" s="104" t="s">
        <v>647</v>
      </c>
      <c r="C243" s="199">
        <v>1993.4620845300012</v>
      </c>
      <c r="D243" s="201">
        <v>6537</v>
      </c>
      <c r="F243" s="161">
        <f t="shared" si="7"/>
        <v>0.11287402294689657</v>
      </c>
      <c r="G243" s="161">
        <f t="shared" si="8"/>
        <v>6.3335045004020818E-2</v>
      </c>
    </row>
    <row r="244" spans="1:7" x14ac:dyDescent="0.35">
      <c r="A244" s="104" t="s">
        <v>679</v>
      </c>
      <c r="B244" s="104" t="s">
        <v>649</v>
      </c>
      <c r="C244" s="199">
        <v>323.89454923999972</v>
      </c>
      <c r="D244" s="201">
        <v>975</v>
      </c>
      <c r="F244" s="161">
        <f t="shared" si="7"/>
        <v>1.8339591741926727E-2</v>
      </c>
      <c r="G244" s="161">
        <f t="shared" si="8"/>
        <v>9.4464844544776341E-3</v>
      </c>
    </row>
    <row r="245" spans="1:7" x14ac:dyDescent="0.35">
      <c r="A245" s="104" t="s">
        <v>680</v>
      </c>
      <c r="B245" s="104" t="s">
        <v>651</v>
      </c>
      <c r="C245" s="199">
        <v>94.680820040000015</v>
      </c>
      <c r="D245" s="201">
        <v>287</v>
      </c>
      <c r="F245" s="161">
        <f t="shared" si="7"/>
        <v>5.3610274992241056E-3</v>
      </c>
      <c r="G245" s="161">
        <f t="shared" si="8"/>
        <v>2.7806574753180316E-3</v>
      </c>
    </row>
    <row r="246" spans="1:7" x14ac:dyDescent="0.35">
      <c r="A246" s="104" t="s">
        <v>681</v>
      </c>
      <c r="B246" s="104" t="s">
        <v>653</v>
      </c>
      <c r="C246" s="199">
        <v>24.689914250000012</v>
      </c>
      <c r="D246" s="201">
        <v>81</v>
      </c>
      <c r="F246" s="161">
        <f t="shared" si="7"/>
        <v>1.3979949602444862E-3</v>
      </c>
      <c r="G246" s="161">
        <f t="shared" si="8"/>
        <v>7.8478486237198801E-4</v>
      </c>
    </row>
    <row r="247" spans="1:7" x14ac:dyDescent="0.35">
      <c r="A247" s="104" t="s">
        <v>682</v>
      </c>
      <c r="B247" s="104" t="s">
        <v>655</v>
      </c>
      <c r="C247" s="199">
        <v>0</v>
      </c>
      <c r="D247" s="165">
        <v>0</v>
      </c>
      <c r="F247" s="161">
        <f t="shared" si="7"/>
        <v>0</v>
      </c>
      <c r="G247" s="161">
        <f t="shared" si="8"/>
        <v>0</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17660.946535660009</v>
      </c>
      <c r="D249" s="165">
        <f>SUM(D241:D248)</f>
        <v>103213</v>
      </c>
      <c r="F249" s="138">
        <f>SUM(F241:F248)</f>
        <v>0.99999999999999989</v>
      </c>
      <c r="G249" s="138">
        <f>SUM(G241:G248)</f>
        <v>0.99999999999999989</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2743</v>
      </c>
      <c r="C287" s="199">
        <v>46.011878462139492</v>
      </c>
      <c r="D287" s="349">
        <v>160</v>
      </c>
      <c r="E287" s="207"/>
      <c r="F287" s="198">
        <f>IF($C$305=0,"",IF(C287="[For completion]","",C287/$C$305))</f>
        <v>2.6052894939257568E-3</v>
      </c>
      <c r="G287" s="198">
        <f>IF($D$305=0,"",IF(D287="[For completion]","",D287/$D$305))</f>
        <v>1.5461327354953423E-3</v>
      </c>
    </row>
    <row r="288" spans="1:7" s="170" customFormat="1" x14ac:dyDescent="0.35">
      <c r="A288" s="283" t="s">
        <v>1929</v>
      </c>
      <c r="B288" s="284" t="s">
        <v>2744</v>
      </c>
      <c r="C288" s="199">
        <v>13.267138120000002</v>
      </c>
      <c r="D288" s="349">
        <v>47</v>
      </c>
      <c r="E288" s="207"/>
      <c r="F288" s="198">
        <f t="shared" ref="F288:F304" si="11">IF($C$305=0,"",IF(C288="[For completion]","",C288/$C$305))</f>
        <v>7.5121331086143851E-4</v>
      </c>
      <c r="G288" s="198">
        <f t="shared" ref="G288:G304" si="12">IF($D$305=0,"",IF(D288="[For completion]","",D288/$D$305))</f>
        <v>4.541764910517568E-4</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17601.667519077862</v>
      </c>
      <c r="D304" s="202">
        <v>103277</v>
      </c>
      <c r="E304" s="207"/>
      <c r="F304" s="198">
        <f t="shared" si="11"/>
        <v>0.99664349719521284</v>
      </c>
      <c r="G304" s="198">
        <f t="shared" si="12"/>
        <v>0.99799969077345285</v>
      </c>
    </row>
    <row r="305" spans="1:7" s="170" customFormat="1" x14ac:dyDescent="0.35">
      <c r="A305" s="283" t="s">
        <v>1946</v>
      </c>
      <c r="B305" s="206" t="s">
        <v>96</v>
      </c>
      <c r="C305" s="199">
        <f>SUM(C287:C304)</f>
        <v>17660.946535660001</v>
      </c>
      <c r="D305" s="202">
        <f>SUM(D287:D304)</f>
        <v>103484</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2745</v>
      </c>
      <c r="C310" s="199">
        <v>13.031111380000002</v>
      </c>
      <c r="D310" s="202">
        <v>46</v>
      </c>
      <c r="E310" s="225"/>
      <c r="F310" s="198">
        <f>IF($C$328=0,"",IF(C310="[For completion]","",C310/$C$328))</f>
        <v>7.3784897959394777E-4</v>
      </c>
      <c r="G310" s="198">
        <f>IF($D$328=0,"",IF(D310="[For completion]","",D310/$D$328))</f>
        <v>4.4451316145491091E-4</v>
      </c>
    </row>
    <row r="311" spans="1:7" s="212" customFormat="1" x14ac:dyDescent="0.35">
      <c r="A311" s="283" t="s">
        <v>1951</v>
      </c>
      <c r="B311" s="284" t="s">
        <v>2746</v>
      </c>
      <c r="C311" s="199">
        <v>368.24068002801846</v>
      </c>
      <c r="D311" s="202">
        <v>1249</v>
      </c>
      <c r="E311" s="225"/>
      <c r="F311" s="312">
        <f t="shared" ref="F311:F327" si="13">IF($C$328=0,"",IF(C311="[For completion]","",C311/$C$328))</f>
        <v>2.0850563093234402E-2</v>
      </c>
      <c r="G311" s="312">
        <f t="shared" ref="G311:G327" si="14">IF($D$328=0,"",IF(D311="[For completion]","",D311/$D$328))</f>
        <v>1.2069498666460515E-2</v>
      </c>
    </row>
    <row r="312" spans="1:7" s="212" customFormat="1" x14ac:dyDescent="0.35">
      <c r="A312" s="283" t="s">
        <v>1952</v>
      </c>
      <c r="B312" s="284" t="s">
        <v>2747</v>
      </c>
      <c r="C312" s="199">
        <v>2213.9962469491152</v>
      </c>
      <c r="D312" s="202">
        <v>10677</v>
      </c>
      <c r="E312" s="225"/>
      <c r="F312" s="312">
        <f t="shared" si="13"/>
        <v>0.12536113183281183</v>
      </c>
      <c r="G312" s="312">
        <f t="shared" si="14"/>
        <v>0.10317537010552356</v>
      </c>
    </row>
    <row r="313" spans="1:7" s="212" customFormat="1" x14ac:dyDescent="0.35">
      <c r="A313" s="283" t="s">
        <v>1953</v>
      </c>
      <c r="B313" s="284" t="s">
        <v>2748</v>
      </c>
      <c r="C313" s="199">
        <v>2686.4258015132077</v>
      </c>
      <c r="D313" s="202">
        <v>11546</v>
      </c>
      <c r="E313" s="225"/>
      <c r="F313" s="312">
        <f t="shared" si="13"/>
        <v>0.15211108850190591</v>
      </c>
      <c r="G313" s="312">
        <f t="shared" si="14"/>
        <v>0.11157280352518263</v>
      </c>
    </row>
    <row r="314" spans="1:7" s="212" customFormat="1" x14ac:dyDescent="0.35">
      <c r="A314" s="283" t="s">
        <v>1954</v>
      </c>
      <c r="B314" s="284" t="s">
        <v>2749</v>
      </c>
      <c r="C314" s="199">
        <v>3619.0986170246911</v>
      </c>
      <c r="D314" s="202">
        <v>22367</v>
      </c>
      <c r="E314" s="225"/>
      <c r="F314" s="312">
        <f t="shared" si="13"/>
        <v>0.20492098822207561</v>
      </c>
      <c r="G314" s="312">
        <f t="shared" si="14"/>
        <v>0.21613969309265199</v>
      </c>
    </row>
    <row r="315" spans="1:7" s="212" customFormat="1" x14ac:dyDescent="0.35">
      <c r="A315" s="283" t="s">
        <v>1955</v>
      </c>
      <c r="B315" s="284" t="s">
        <v>2750</v>
      </c>
      <c r="C315" s="199">
        <v>3493.5171400097947</v>
      </c>
      <c r="D315" s="202">
        <v>20465</v>
      </c>
      <c r="E315" s="225"/>
      <c r="F315" s="312">
        <f t="shared" si="13"/>
        <v>0.19781030042505809</v>
      </c>
      <c r="G315" s="312">
        <f t="shared" si="14"/>
        <v>0.19776004019945112</v>
      </c>
    </row>
    <row r="316" spans="1:7" s="212" customFormat="1" x14ac:dyDescent="0.35">
      <c r="A316" s="283" t="s">
        <v>1956</v>
      </c>
      <c r="B316" s="284" t="s">
        <v>2751</v>
      </c>
      <c r="C316" s="199">
        <v>4472.4396906616148</v>
      </c>
      <c r="D316" s="202">
        <v>31961</v>
      </c>
      <c r="E316" s="225"/>
      <c r="F316" s="312">
        <f t="shared" si="13"/>
        <v>0.25323895758537701</v>
      </c>
      <c r="G316" s="312">
        <f t="shared" si="14"/>
        <v>0.30884967724479145</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794.1972480935608</v>
      </c>
      <c r="D327" s="202">
        <v>5173</v>
      </c>
      <c r="E327" s="225"/>
      <c r="F327" s="312">
        <f t="shared" si="13"/>
        <v>4.4969121359943062E-2</v>
      </c>
      <c r="G327" s="312">
        <f t="shared" si="14"/>
        <v>4.9988404004483782E-2</v>
      </c>
    </row>
    <row r="328" spans="1:7" s="212" customFormat="1" x14ac:dyDescent="0.35">
      <c r="A328" s="283" t="s">
        <v>2107</v>
      </c>
      <c r="B328" s="224" t="s">
        <v>96</v>
      </c>
      <c r="C328" s="199">
        <f>SUM(C310:C327)</f>
        <v>17660.946535660005</v>
      </c>
      <c r="D328" s="202">
        <f>SUM(D310:D327)</f>
        <v>103484</v>
      </c>
      <c r="E328" s="225"/>
      <c r="F328" s="250">
        <f>SUM(F310:F327)</f>
        <v>0.99999999999999978</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195.3904905296381</v>
      </c>
      <c r="D333" s="202">
        <v>1305</v>
      </c>
      <c r="E333" s="207"/>
      <c r="F333" s="198">
        <f>IF($C$346=0,"",IF(C333="[For completion]","",C333/$C$346))</f>
        <v>1.1063421212170963E-2</v>
      </c>
      <c r="G333" s="198">
        <f>IF($D$346=0,"",IF(D333="[For completion]","",D333/$D$346))</f>
        <v>1.2610645123883886E-2</v>
      </c>
    </row>
    <row r="334" spans="1:7" s="170" customFormat="1" x14ac:dyDescent="0.35">
      <c r="A334" s="283" t="s">
        <v>2111</v>
      </c>
      <c r="B334" s="206" t="s">
        <v>1583</v>
      </c>
      <c r="C334" s="199">
        <v>622.22406727392342</v>
      </c>
      <c r="D334" s="202">
        <v>4049</v>
      </c>
      <c r="E334" s="207"/>
      <c r="F334" s="312">
        <f t="shared" ref="F334:F345" si="15">IF($C$346=0,"",IF(C334="[For completion]","",C334/$C$346))</f>
        <v>3.5231637557905704E-2</v>
      </c>
      <c r="G334" s="312">
        <f t="shared" ref="G334:G345" si="16">IF($D$346=0,"",IF(D334="[For completion]","",D334/$D$346))</f>
        <v>3.9126821537629003E-2</v>
      </c>
    </row>
    <row r="335" spans="1:7" s="170" customFormat="1" x14ac:dyDescent="0.35">
      <c r="A335" s="283" t="s">
        <v>2112</v>
      </c>
      <c r="B335" s="298" t="s">
        <v>2262</v>
      </c>
      <c r="C335" s="199">
        <v>702.06884224141902</v>
      </c>
      <c r="D335" s="202">
        <v>5255</v>
      </c>
      <c r="E335" s="207"/>
      <c r="F335" s="312">
        <f t="shared" si="15"/>
        <v>3.9752616929327134E-2</v>
      </c>
      <c r="G335" s="312">
        <f t="shared" si="16"/>
        <v>5.078079703142515E-2</v>
      </c>
    </row>
    <row r="336" spans="1:7" s="170" customFormat="1" x14ac:dyDescent="0.35">
      <c r="A336" s="283" t="s">
        <v>2113</v>
      </c>
      <c r="B336" s="206" t="s">
        <v>1584</v>
      </c>
      <c r="C336" s="199">
        <v>794.24657330278467</v>
      </c>
      <c r="D336" s="202">
        <v>6354</v>
      </c>
      <c r="E336" s="207"/>
      <c r="F336" s="312">
        <f t="shared" si="15"/>
        <v>4.4971914257205092E-2</v>
      </c>
      <c r="G336" s="312">
        <f t="shared" si="16"/>
        <v>6.1400796258358779E-2</v>
      </c>
    </row>
    <row r="337" spans="1:7" s="170" customFormat="1" x14ac:dyDescent="0.35">
      <c r="A337" s="283" t="s">
        <v>2114</v>
      </c>
      <c r="B337" s="206" t="s">
        <v>1585</v>
      </c>
      <c r="C337" s="199">
        <v>1226.0665571779728</v>
      </c>
      <c r="D337" s="202">
        <v>9610</v>
      </c>
      <c r="E337" s="207"/>
      <c r="F337" s="312">
        <f t="shared" si="15"/>
        <v>6.9422471479791165E-2</v>
      </c>
      <c r="G337" s="312">
        <f t="shared" si="16"/>
        <v>9.2864597425688991E-2</v>
      </c>
    </row>
    <row r="338" spans="1:7" s="170" customFormat="1" x14ac:dyDescent="0.35">
      <c r="A338" s="283" t="s">
        <v>2115</v>
      </c>
      <c r="B338" s="206" t="s">
        <v>1586</v>
      </c>
      <c r="C338" s="199">
        <v>827.46239978262031</v>
      </c>
      <c r="D338" s="202">
        <v>5705</v>
      </c>
      <c r="E338" s="207"/>
      <c r="F338" s="312">
        <f t="shared" si="15"/>
        <v>4.6852664329845202E-2</v>
      </c>
      <c r="G338" s="312">
        <f t="shared" si="16"/>
        <v>5.5129295350005797E-2</v>
      </c>
    </row>
    <row r="339" spans="1:7" s="170" customFormat="1" x14ac:dyDescent="0.35">
      <c r="A339" s="283" t="s">
        <v>2116</v>
      </c>
      <c r="B339" s="206" t="s">
        <v>1587</v>
      </c>
      <c r="C339" s="199">
        <v>684.59605625334689</v>
      </c>
      <c r="D339" s="202">
        <v>3772</v>
      </c>
      <c r="E339" s="207"/>
      <c r="F339" s="312">
        <f t="shared" si="15"/>
        <v>3.8763270975938277E-2</v>
      </c>
      <c r="G339" s="312">
        <f t="shared" si="16"/>
        <v>3.6450079239302692E-2</v>
      </c>
    </row>
    <row r="340" spans="1:7" s="170" customFormat="1" x14ac:dyDescent="0.35">
      <c r="A340" s="283" t="s">
        <v>2117</v>
      </c>
      <c r="B340" s="206" t="s">
        <v>1588</v>
      </c>
      <c r="C340" s="199">
        <v>680.6705524793889</v>
      </c>
      <c r="D340" s="202">
        <v>3436</v>
      </c>
      <c r="E340" s="207"/>
      <c r="F340" s="312">
        <f t="shared" si="15"/>
        <v>3.854100068221241E-2</v>
      </c>
      <c r="G340" s="312">
        <f t="shared" si="16"/>
        <v>3.3203200494762476E-2</v>
      </c>
    </row>
    <row r="341" spans="1:7" s="170" customFormat="1" x14ac:dyDescent="0.35">
      <c r="A341" s="314" t="s">
        <v>2118</v>
      </c>
      <c r="B341" s="315" t="s">
        <v>2635</v>
      </c>
      <c r="C341" s="199">
        <v>1457.6282998476606</v>
      </c>
      <c r="D341" s="202">
        <v>8035</v>
      </c>
      <c r="E341" s="324"/>
      <c r="F341" s="312">
        <f t="shared" si="15"/>
        <v>8.253398519181851E-2</v>
      </c>
      <c r="G341" s="312">
        <f t="shared" si="16"/>
        <v>7.7644853310656722E-2</v>
      </c>
    </row>
    <row r="342" spans="1:7" s="170" customFormat="1" x14ac:dyDescent="0.35">
      <c r="A342" s="314" t="s">
        <v>2119</v>
      </c>
      <c r="B342" s="314" t="s">
        <v>2638</v>
      </c>
      <c r="C342" s="199">
        <v>3577.1092406776415</v>
      </c>
      <c r="D342" s="202">
        <v>23425</v>
      </c>
      <c r="E342" s="67"/>
      <c r="F342" s="312">
        <f t="shared" si="15"/>
        <v>0.20254346127230169</v>
      </c>
      <c r="G342" s="312">
        <f t="shared" si="16"/>
        <v>0.22636349580611495</v>
      </c>
    </row>
    <row r="343" spans="1:7" s="170" customFormat="1" x14ac:dyDescent="0.35">
      <c r="A343" s="314" t="s">
        <v>2120</v>
      </c>
      <c r="B343" s="314" t="s">
        <v>2636</v>
      </c>
      <c r="C343" s="199">
        <v>6554.6419010134414</v>
      </c>
      <c r="D343" s="202">
        <v>31394</v>
      </c>
      <c r="E343" s="67"/>
      <c r="F343" s="312">
        <f t="shared" si="15"/>
        <v>0.37113763340932349</v>
      </c>
      <c r="G343" s="312">
        <f t="shared" si="16"/>
        <v>0.30337056936337986</v>
      </c>
    </row>
    <row r="344" spans="1:7" s="308" customFormat="1" x14ac:dyDescent="0.35">
      <c r="A344" s="314" t="s">
        <v>2632</v>
      </c>
      <c r="B344" s="315" t="s">
        <v>2637</v>
      </c>
      <c r="C344" s="199">
        <v>338.46588271015798</v>
      </c>
      <c r="D344" s="202">
        <v>1142</v>
      </c>
      <c r="E344" s="324"/>
      <c r="F344" s="312">
        <f t="shared" si="15"/>
        <v>1.9164651341124134E-2</v>
      </c>
      <c r="G344" s="312">
        <f t="shared" si="16"/>
        <v>1.1035522399598005E-2</v>
      </c>
    </row>
    <row r="345" spans="1:7" s="308" customFormat="1" x14ac:dyDescent="0.35">
      <c r="A345" s="314" t="s">
        <v>2633</v>
      </c>
      <c r="B345" s="314" t="s">
        <v>1983</v>
      </c>
      <c r="C345" s="199">
        <v>0.37567236999999998</v>
      </c>
      <c r="D345" s="202">
        <v>2</v>
      </c>
      <c r="E345" s="67"/>
      <c r="F345" s="312">
        <f t="shared" si="15"/>
        <v>2.1271361036140576E-5</v>
      </c>
      <c r="G345" s="312">
        <f t="shared" si="16"/>
        <v>1.932665919369178E-5</v>
      </c>
    </row>
    <row r="346" spans="1:7" s="308" customFormat="1" x14ac:dyDescent="0.35">
      <c r="A346" s="314" t="s">
        <v>2634</v>
      </c>
      <c r="B346" s="315" t="s">
        <v>96</v>
      </c>
      <c r="C346" s="199">
        <f>SUM(C333:C345)</f>
        <v>17660.946535659998</v>
      </c>
      <c r="D346" s="202">
        <f>SUM(D333:D345)</f>
        <v>103484</v>
      </c>
      <c r="E346" s="324"/>
      <c r="F346" s="325">
        <f>SUM(F333:F345)</f>
        <v>0.99999999999999989</v>
      </c>
      <c r="G346" s="325">
        <f>SUM(G333:G345)</f>
        <v>1.0000000000000002</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8164.3938242818567</v>
      </c>
      <c r="D358" s="202">
        <v>41217</v>
      </c>
      <c r="E358" s="225"/>
      <c r="F358" s="198">
        <f>IF($C$365=0,"",IF(C358="[For completion]","",C358/$C$365))</f>
        <v>0.46228517864525392</v>
      </c>
      <c r="G358" s="198">
        <f>IF($D$365=0,"",IF(D358="[For completion]","",D358/$D$365))</f>
        <v>0.39829345599319704</v>
      </c>
    </row>
    <row r="359" spans="1:7" s="170" customFormat="1" x14ac:dyDescent="0.35">
      <c r="A359" s="283" t="s">
        <v>2439</v>
      </c>
      <c r="B359" s="220" t="s">
        <v>1972</v>
      </c>
      <c r="C359" s="199">
        <v>9496.5527113781336</v>
      </c>
      <c r="D359" s="202">
        <v>62267</v>
      </c>
      <c r="E359" s="225"/>
      <c r="F359" s="198">
        <f t="shared" ref="F359:F364" si="17">IF($C$365=0,"",IF(C359="[For completion]","",C359/$C$365))</f>
        <v>0.53771482135474613</v>
      </c>
      <c r="G359" s="198">
        <f t="shared" ref="G359:G364" si="18">IF($D$365=0,"",IF(D359="[For completion]","",D359/$D$365))</f>
        <v>0.60170654400680301</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17660.94653565999</v>
      </c>
      <c r="D365" s="202">
        <f>SUM(D358:D364)</f>
        <v>103484</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8537.3779595318792</v>
      </c>
      <c r="D368" s="202">
        <v>49231</v>
      </c>
      <c r="E368" s="225"/>
      <c r="F368" s="198">
        <f>IF($C$372=0,"",IF(C368="[For completion]","",C368/$C$372))</f>
        <v>0.48340432616641926</v>
      </c>
      <c r="G368" s="198">
        <f>IF($D$372=0,"",IF(D368="[For completion]","",D368/$D$372))</f>
        <v>0.47573537938231997</v>
      </c>
    </row>
    <row r="369" spans="1:7" s="170" customFormat="1" x14ac:dyDescent="0.35">
      <c r="A369" s="283" t="s">
        <v>2447</v>
      </c>
      <c r="B369" s="220" t="s">
        <v>2210</v>
      </c>
      <c r="C369" s="199">
        <v>9123.568576128122</v>
      </c>
      <c r="D369" s="202">
        <v>54253</v>
      </c>
      <c r="E369" s="225"/>
      <c r="F369" s="198">
        <f>IF($C$372=0,"",IF(C369="[For completion]","",C369/$C$372))</f>
        <v>0.51659567383358074</v>
      </c>
      <c r="G369" s="198">
        <f>IF($D$372=0,"",IF(D369="[For completion]","",D369/$D$372))</f>
        <v>0.52426462061767998</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17660.946535660001</v>
      </c>
      <c r="D372" s="202">
        <f>SUM(D368:D371)</f>
        <v>103484</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34" sqref="C34"/>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90" zoomScaleNormal="90" workbookViewId="0">
      <selection activeCell="C340" sqref="C340"/>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5282.3511126703424</v>
      </c>
      <c r="D16" s="286">
        <v>23481</v>
      </c>
      <c r="E16" s="170"/>
      <c r="F16" s="198">
        <f>IF(OR('B1. HTT Mortgage Assets'!$C$15=0,C16="[For completion]"),"",C16/'B1. HTT Mortgage Assets'!$C$15)</f>
        <v>0.29909784857818961</v>
      </c>
      <c r="G16" s="198">
        <f>IF(OR('B1. HTT Mortgage Assets'!$F$28=0,D16="[For completion]"),"",D16/'B1. HTT Mortgage Assets'!$F$28)</f>
        <v>0.22750041176983518</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5282.3511126703424</v>
      </c>
      <c r="D19" s="202">
        <f>SUM(D16:D18)</f>
        <v>23481</v>
      </c>
      <c r="E19" s="170"/>
      <c r="F19" s="198">
        <f>SUM(F16:F18)</f>
        <v>0.29909784857818961</v>
      </c>
      <c r="G19" s="198">
        <f>SUM(G16:G18)</f>
        <v>0.22750041176983518</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5282.3511126703424</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5282.3511126703424</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23481</v>
      </c>
      <c r="D50" s="292" t="s">
        <v>1163</v>
      </c>
      <c r="E50" s="182"/>
      <c r="F50" s="293">
        <f>IF(AND(C50="[For completion]",D50="[For completion]"),"[For completion]",SUM(C50:D50))</f>
        <v>23481</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1.8295557231738913E-3</v>
      </c>
      <c r="D58" s="292" t="s">
        <v>1163</v>
      </c>
      <c r="E58" s="200"/>
      <c r="F58" s="294">
        <f>IF(AND(C58="[For completion]",D58="[For completion]"),"[For completion]",SUM(C58:D58))</f>
        <v>1.8295557231738913E-3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2723</v>
      </c>
      <c r="C121" s="294">
        <v>0.11983409479282851</v>
      </c>
      <c r="D121" s="294" t="s">
        <v>1163</v>
      </c>
      <c r="E121" s="196"/>
      <c r="F121" s="294">
        <f t="shared" ref="F121:F136" si="1">IF(C121="","",C121)</f>
        <v>0.11983409479282851</v>
      </c>
      <c r="G121" s="189"/>
    </row>
    <row r="122" spans="1:7" x14ac:dyDescent="0.35">
      <c r="A122" s="182" t="s">
        <v>1690</v>
      </c>
      <c r="B122" s="287" t="s">
        <v>2724</v>
      </c>
      <c r="C122" s="294">
        <v>4.0095443904567561E-2</v>
      </c>
      <c r="D122" s="294" t="s">
        <v>1163</v>
      </c>
      <c r="E122" s="196"/>
      <c r="F122" s="294">
        <f t="shared" si="1"/>
        <v>4.0095443904567561E-2</v>
      </c>
      <c r="G122" s="189"/>
    </row>
    <row r="123" spans="1:7" x14ac:dyDescent="0.35">
      <c r="A123" s="182" t="s">
        <v>1691</v>
      </c>
      <c r="B123" s="287" t="s">
        <v>2725</v>
      </c>
      <c r="C123" s="294">
        <v>2.9813621338361872E-2</v>
      </c>
      <c r="D123" s="294" t="s">
        <v>1163</v>
      </c>
      <c r="E123" s="196"/>
      <c r="F123" s="294">
        <f t="shared" si="1"/>
        <v>2.9813621338361872E-2</v>
      </c>
      <c r="G123" s="189"/>
    </row>
    <row r="124" spans="1:7" x14ac:dyDescent="0.35">
      <c r="A124" s="182" t="s">
        <v>1692</v>
      </c>
      <c r="B124" s="287" t="s">
        <v>2726</v>
      </c>
      <c r="C124" s="294">
        <v>2.2471520003864071E-2</v>
      </c>
      <c r="D124" s="294" t="s">
        <v>1163</v>
      </c>
      <c r="E124" s="196"/>
      <c r="F124" s="294">
        <f t="shared" si="1"/>
        <v>2.2471520003864071E-2</v>
      </c>
      <c r="G124" s="189"/>
    </row>
    <row r="125" spans="1:7" x14ac:dyDescent="0.35">
      <c r="A125" s="182" t="s">
        <v>1693</v>
      </c>
      <c r="B125" s="287" t="s">
        <v>2727</v>
      </c>
      <c r="C125" s="294">
        <v>5.0314362880195848E-2</v>
      </c>
      <c r="D125" s="294" t="s">
        <v>1163</v>
      </c>
      <c r="E125" s="196"/>
      <c r="F125" s="294">
        <f t="shared" si="1"/>
        <v>5.0314362880195848E-2</v>
      </c>
      <c r="G125" s="189"/>
    </row>
    <row r="126" spans="1:7" x14ac:dyDescent="0.35">
      <c r="A126" s="182" t="s">
        <v>1694</v>
      </c>
      <c r="B126" s="287" t="s">
        <v>2728</v>
      </c>
      <c r="C126" s="294">
        <v>8.414977311995353E-2</v>
      </c>
      <c r="D126" s="294" t="s">
        <v>1163</v>
      </c>
      <c r="E126" s="196"/>
      <c r="F126" s="294">
        <f t="shared" si="1"/>
        <v>8.414977311995353E-2</v>
      </c>
      <c r="G126" s="189"/>
    </row>
    <row r="127" spans="1:7" x14ac:dyDescent="0.35">
      <c r="A127" s="182" t="s">
        <v>1695</v>
      </c>
      <c r="B127" s="287" t="s">
        <v>2729</v>
      </c>
      <c r="C127" s="294">
        <v>0.26314908927073666</v>
      </c>
      <c r="D127" s="294" t="s">
        <v>1163</v>
      </c>
      <c r="E127" s="196"/>
      <c r="F127" s="294">
        <f t="shared" si="1"/>
        <v>0.26314908927073666</v>
      </c>
      <c r="G127" s="189"/>
    </row>
    <row r="128" spans="1:7" x14ac:dyDescent="0.35">
      <c r="A128" s="182" t="s">
        <v>1696</v>
      </c>
      <c r="B128" s="287" t="s">
        <v>2730</v>
      </c>
      <c r="C128" s="294">
        <v>1.0760447890590514E-2</v>
      </c>
      <c r="D128" s="294" t="s">
        <v>1163</v>
      </c>
      <c r="E128" s="196"/>
      <c r="F128" s="294">
        <f t="shared" si="1"/>
        <v>1.0760447890590514E-2</v>
      </c>
      <c r="G128" s="189"/>
    </row>
    <row r="129" spans="1:7" x14ac:dyDescent="0.35">
      <c r="A129" s="182" t="s">
        <v>1697</v>
      </c>
      <c r="B129" s="287" t="s">
        <v>2731</v>
      </c>
      <c r="C129" s="294">
        <v>2.8132209839962202E-2</v>
      </c>
      <c r="D129" s="294" t="s">
        <v>1163</v>
      </c>
      <c r="E129" s="196"/>
      <c r="F129" s="294">
        <f t="shared" si="1"/>
        <v>2.8132209839962202E-2</v>
      </c>
      <c r="G129" s="189"/>
    </row>
    <row r="130" spans="1:7" x14ac:dyDescent="0.35">
      <c r="A130" s="182" t="s">
        <v>1698</v>
      </c>
      <c r="B130" s="287" t="s">
        <v>2732</v>
      </c>
      <c r="C130" s="294">
        <v>1.9674940169537251E-2</v>
      </c>
      <c r="D130" s="294" t="s">
        <v>1163</v>
      </c>
      <c r="E130" s="196"/>
      <c r="F130" s="294">
        <f t="shared" si="1"/>
        <v>1.9674940169537251E-2</v>
      </c>
      <c r="G130" s="189"/>
    </row>
    <row r="131" spans="1:7" x14ac:dyDescent="0.35">
      <c r="A131" s="182" t="s">
        <v>1699</v>
      </c>
      <c r="B131" s="287" t="s">
        <v>2733</v>
      </c>
      <c r="C131" s="294">
        <v>7.2845384941076799E-2</v>
      </c>
      <c r="D131" s="294" t="s">
        <v>1163</v>
      </c>
      <c r="E131" s="196"/>
      <c r="F131" s="294">
        <f t="shared" si="1"/>
        <v>7.2845384941076799E-2</v>
      </c>
      <c r="G131" s="189"/>
    </row>
    <row r="132" spans="1:7" x14ac:dyDescent="0.35">
      <c r="A132" s="182" t="s">
        <v>1700</v>
      </c>
      <c r="B132" s="287" t="s">
        <v>2734</v>
      </c>
      <c r="C132" s="294">
        <v>9.489563214409312E-2</v>
      </c>
      <c r="D132" s="294" t="s">
        <v>1163</v>
      </c>
      <c r="E132" s="196"/>
      <c r="F132" s="294">
        <f t="shared" si="1"/>
        <v>9.489563214409312E-2</v>
      </c>
      <c r="G132" s="189"/>
    </row>
    <row r="133" spans="1:7" x14ac:dyDescent="0.35">
      <c r="A133" s="182" t="s">
        <v>1701</v>
      </c>
      <c r="B133" s="287" t="s">
        <v>2735</v>
      </c>
      <c r="C133" s="294">
        <v>9.0568518959761278E-3</v>
      </c>
      <c r="D133" s="294" t="s">
        <v>1163</v>
      </c>
      <c r="E133" s="196"/>
      <c r="F133" s="294">
        <f t="shared" si="1"/>
        <v>9.0568518959761278E-3</v>
      </c>
      <c r="G133" s="189"/>
    </row>
    <row r="134" spans="1:7" x14ac:dyDescent="0.35">
      <c r="A134" s="182" t="s">
        <v>1702</v>
      </c>
      <c r="B134" s="287" t="s">
        <v>2736</v>
      </c>
      <c r="C134" s="294">
        <v>2.5802549767240605E-2</v>
      </c>
      <c r="D134" s="294" t="s">
        <v>1163</v>
      </c>
      <c r="E134" s="196"/>
      <c r="F134" s="294">
        <f t="shared" si="1"/>
        <v>2.5802549767240605E-2</v>
      </c>
      <c r="G134" s="189"/>
    </row>
    <row r="135" spans="1:7" x14ac:dyDescent="0.35">
      <c r="A135" s="182" t="s">
        <v>1703</v>
      </c>
      <c r="B135" s="287" t="s">
        <v>2737</v>
      </c>
      <c r="C135" s="294">
        <v>9.7508082115841332E-2</v>
      </c>
      <c r="D135" s="294" t="s">
        <v>1163</v>
      </c>
      <c r="E135" s="196"/>
      <c r="F135" s="294">
        <f t="shared" si="1"/>
        <v>9.7508082115841332E-2</v>
      </c>
      <c r="G135" s="189"/>
    </row>
    <row r="136" spans="1:7" x14ac:dyDescent="0.35">
      <c r="A136" s="182" t="s">
        <v>1704</v>
      </c>
      <c r="B136" s="287" t="s">
        <v>2738</v>
      </c>
      <c r="C136" s="294">
        <v>3.1495995925173333E-2</v>
      </c>
      <c r="D136" s="294" t="s">
        <v>1163</v>
      </c>
      <c r="E136" s="196"/>
      <c r="F136" s="294">
        <f t="shared" si="1"/>
        <v>3.1495995925173333E-2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0.15156023135843458</v>
      </c>
      <c r="D172" s="294" t="s">
        <v>1163</v>
      </c>
      <c r="E172" s="197"/>
      <c r="F172" s="294">
        <f>IF(C172="","",C172)</f>
        <v>0.15156023135843458</v>
      </c>
      <c r="G172" s="189"/>
    </row>
    <row r="173" spans="1:7" x14ac:dyDescent="0.35">
      <c r="A173" s="182" t="s">
        <v>1740</v>
      </c>
      <c r="B173" s="182" t="s">
        <v>565</v>
      </c>
      <c r="C173" s="294">
        <v>0.8484397686415639</v>
      </c>
      <c r="D173" s="294" t="s">
        <v>1163</v>
      </c>
      <c r="E173" s="197"/>
      <c r="F173" s="294">
        <f t="shared" ref="F173:F174" si="2">IF(C173="","",C173)</f>
        <v>0.8484397686415639</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8.4004904584178228E-3</v>
      </c>
      <c r="D192" s="294" t="s">
        <v>1163</v>
      </c>
      <c r="E192" s="197"/>
      <c r="F192" s="294">
        <f>IF(C192="","",C192)</f>
        <v>8.4004904584178228E-3</v>
      </c>
      <c r="G192" s="189"/>
    </row>
    <row r="193" spans="1:7" x14ac:dyDescent="0.35">
      <c r="A193" s="182" t="s">
        <v>1758</v>
      </c>
      <c r="B193" s="190" t="s">
        <v>589</v>
      </c>
      <c r="C193" s="294">
        <v>1.7598088168804742E-2</v>
      </c>
      <c r="D193" s="294" t="s">
        <v>1163</v>
      </c>
      <c r="E193" s="197"/>
      <c r="F193" s="294">
        <f t="shared" ref="F193:F196" si="4">IF(C193="","",C193)</f>
        <v>1.7598088168804742E-2</v>
      </c>
      <c r="G193" s="189"/>
    </row>
    <row r="194" spans="1:7" x14ac:dyDescent="0.35">
      <c r="A194" s="182" t="s">
        <v>1759</v>
      </c>
      <c r="B194" s="190" t="s">
        <v>591</v>
      </c>
      <c r="C194" s="294">
        <v>3.3417296914737701E-2</v>
      </c>
      <c r="D194" s="294" t="s">
        <v>1163</v>
      </c>
      <c r="E194" s="196"/>
      <c r="F194" s="294">
        <f t="shared" si="4"/>
        <v>3.3417296914737701E-2</v>
      </c>
      <c r="G194" s="189"/>
    </row>
    <row r="195" spans="1:7" x14ac:dyDescent="0.35">
      <c r="A195" s="182" t="s">
        <v>1760</v>
      </c>
      <c r="B195" s="190" t="s">
        <v>593</v>
      </c>
      <c r="C195" s="294">
        <v>0.40670829944150938</v>
      </c>
      <c r="D195" s="294" t="s">
        <v>1163</v>
      </c>
      <c r="E195" s="196"/>
      <c r="F195" s="294">
        <f t="shared" si="4"/>
        <v>0.40670829944150938</v>
      </c>
      <c r="G195" s="189"/>
    </row>
    <row r="196" spans="1:7" x14ac:dyDescent="0.35">
      <c r="A196" s="182" t="s">
        <v>1761</v>
      </c>
      <c r="B196" s="190" t="s">
        <v>595</v>
      </c>
      <c r="C196" s="294">
        <v>0.53387582501653008</v>
      </c>
      <c r="D196" s="294" t="s">
        <v>1163</v>
      </c>
      <c r="E196" s="196"/>
      <c r="F196" s="294">
        <f t="shared" si="4"/>
        <v>0.53387582501653008</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224.96278321495433</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2739</v>
      </c>
      <c r="C215" s="288">
        <v>2193.7197478538883</v>
      </c>
      <c r="D215" s="295">
        <v>14308</v>
      </c>
      <c r="E215" s="191"/>
      <c r="F215" s="198">
        <f>IF($C$239=0,"",IF(C215="[for completion]","",IF(C215="","",C215/$C$239)))</f>
        <v>0.41529230092107894</v>
      </c>
      <c r="G215" s="198">
        <f>IF($D$239=0,"",IF(D215="[for completion]","",IF(D215="","",D215/$D$239)))</f>
        <v>0.60934372471359821</v>
      </c>
    </row>
    <row r="216" spans="1:7" x14ac:dyDescent="0.35">
      <c r="A216" s="182" t="s">
        <v>1765</v>
      </c>
      <c r="B216" s="287" t="s">
        <v>2740</v>
      </c>
      <c r="C216" s="288">
        <v>2734.0391358200122</v>
      </c>
      <c r="D216" s="295">
        <v>8577</v>
      </c>
      <c r="E216" s="191"/>
      <c r="F216" s="198">
        <f t="shared" ref="F216:F238" si="5">IF($C$239=0,"",IF(C216="[for completion]","",IF(C216="","",C216/$C$239)))</f>
        <v>0.5175799710212553</v>
      </c>
      <c r="G216" s="198">
        <f t="shared" ref="G216:G238" si="6">IF($D$239=0,"",IF(D216="[for completion]","",IF(D216="","",D216/$D$239)))</f>
        <v>0.36527405136067459</v>
      </c>
    </row>
    <row r="217" spans="1:7" x14ac:dyDescent="0.35">
      <c r="A217" s="182" t="s">
        <v>1766</v>
      </c>
      <c r="B217" s="287" t="s">
        <v>2741</v>
      </c>
      <c r="C217" s="288">
        <v>351.39679538644293</v>
      </c>
      <c r="D217" s="295">
        <v>593</v>
      </c>
      <c r="E217" s="191"/>
      <c r="F217" s="198">
        <f t="shared" si="5"/>
        <v>6.6522801663747078E-2</v>
      </c>
      <c r="G217" s="198">
        <f t="shared" si="6"/>
        <v>2.5254461053617817E-2</v>
      </c>
    </row>
    <row r="218" spans="1:7" x14ac:dyDescent="0.35">
      <c r="A218" s="182" t="s">
        <v>1767</v>
      </c>
      <c r="B218" s="287" t="s">
        <v>2742</v>
      </c>
      <c r="C218" s="288">
        <v>3.1954336100000003</v>
      </c>
      <c r="D218" s="295">
        <v>3</v>
      </c>
      <c r="E218" s="191"/>
      <c r="F218" s="198">
        <f t="shared" si="5"/>
        <v>6.0492639391868043E-4</v>
      </c>
      <c r="G218" s="198">
        <f t="shared" si="6"/>
        <v>1.2776287210936502E-4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5282.3511126703434</v>
      </c>
      <c r="D239" s="202">
        <f>SUM(D215:D238)</f>
        <v>23481</v>
      </c>
      <c r="E239" s="185"/>
      <c r="F239" s="203">
        <f>SUM(F215:F238)</f>
        <v>0.99999999999999989</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0.38377658818810029</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2769.2945612342296</v>
      </c>
      <c r="D266" s="295">
        <v>15413</v>
      </c>
      <c r="E266" s="182"/>
      <c r="F266" s="198">
        <f>IF($C$274=0,"",IF(C266="[for completion]","",IF(C266="","",C266/$C$274)))</f>
        <v>0.52425416299794037</v>
      </c>
      <c r="G266" s="198">
        <f>IF($D$274=0,"",IF(D266="[for completion]","",IF(D266="","",D266/$D$274)))</f>
        <v>0.65640304927388105</v>
      </c>
    </row>
    <row r="267" spans="1:7" x14ac:dyDescent="0.35">
      <c r="A267" s="182" t="s">
        <v>1810</v>
      </c>
      <c r="B267" s="182" t="s">
        <v>645</v>
      </c>
      <c r="C267" s="288">
        <v>1589.6090072793666</v>
      </c>
      <c r="D267" s="295">
        <v>5419</v>
      </c>
      <c r="E267" s="182"/>
      <c r="F267" s="198">
        <f t="shared" ref="F267:F273" si="9">IF($C$274=0,"",IF(C267="[for completion]","",IF(C267="","",C267/$C$274)))</f>
        <v>0.30092831267245784</v>
      </c>
      <c r="G267" s="198">
        <f t="shared" ref="G267:G273" si="10">IF($D$274=0,"",IF(D267="[for completion]","",IF(D267="","",D267/$D$274)))</f>
        <v>0.23078233465354969</v>
      </c>
    </row>
    <row r="268" spans="1:7" x14ac:dyDescent="0.35">
      <c r="A268" s="182" t="s">
        <v>1811</v>
      </c>
      <c r="B268" s="182" t="s">
        <v>647</v>
      </c>
      <c r="C268" s="288">
        <v>753.67947042674734</v>
      </c>
      <c r="D268" s="295">
        <v>2200</v>
      </c>
      <c r="E268" s="182"/>
      <c r="F268" s="198">
        <f t="shared" si="9"/>
        <v>0.14267879100633013</v>
      </c>
      <c r="G268" s="198">
        <f t="shared" si="10"/>
        <v>9.3692772880201017E-2</v>
      </c>
    </row>
    <row r="269" spans="1:7" x14ac:dyDescent="0.35">
      <c r="A269" s="182" t="s">
        <v>1812</v>
      </c>
      <c r="B269" s="182" t="s">
        <v>649</v>
      </c>
      <c r="C269" s="288">
        <v>134.76466643999993</v>
      </c>
      <c r="D269" s="295">
        <v>358</v>
      </c>
      <c r="E269" s="182"/>
      <c r="F269" s="198">
        <f t="shared" si="9"/>
        <v>2.5512250807552522E-2</v>
      </c>
      <c r="G269" s="198">
        <f t="shared" si="10"/>
        <v>1.5246369405050893E-2</v>
      </c>
    </row>
    <row r="270" spans="1:7" x14ac:dyDescent="0.35">
      <c r="A270" s="182" t="s">
        <v>1813</v>
      </c>
      <c r="B270" s="182" t="s">
        <v>651</v>
      </c>
      <c r="C270" s="288">
        <v>28.941633620000001</v>
      </c>
      <c r="D270" s="295">
        <v>75</v>
      </c>
      <c r="E270" s="182"/>
      <c r="F270" s="198">
        <f t="shared" si="9"/>
        <v>5.4789303101378615E-3</v>
      </c>
      <c r="G270" s="198">
        <f t="shared" si="10"/>
        <v>3.1940718027341254E-3</v>
      </c>
    </row>
    <row r="271" spans="1:7" x14ac:dyDescent="0.35">
      <c r="A271" s="182" t="s">
        <v>1814</v>
      </c>
      <c r="B271" s="182" t="s">
        <v>653</v>
      </c>
      <c r="C271" s="288">
        <v>6.06177367</v>
      </c>
      <c r="D271" s="295">
        <v>16</v>
      </c>
      <c r="E271" s="182"/>
      <c r="F271" s="198">
        <f t="shared" si="9"/>
        <v>1.1475522055813593E-3</v>
      </c>
      <c r="G271" s="198">
        <f t="shared" si="10"/>
        <v>6.8140198458328013E-4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5282.3511126703434</v>
      </c>
      <c r="D274" s="201">
        <f>SUM(D266:D273)</f>
        <v>23481</v>
      </c>
      <c r="E274" s="182"/>
      <c r="F274" s="203">
        <f>SUM(F266:F273)</f>
        <v>1</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2743</v>
      </c>
      <c r="C309" s="288">
        <v>46.011878462139492</v>
      </c>
      <c r="D309" s="295">
        <v>160</v>
      </c>
      <c r="E309" s="177"/>
      <c r="F309" s="198">
        <f>IF($C$327=0,"",IF(C309="[for completion]","",IF(C309="","",C309/$C$327)))</f>
        <v>8.7104922563315777E-3</v>
      </c>
      <c r="G309" s="198">
        <f>IF($D$327=0,"",IF(D309="[for completion]","",IF(D309="","",D309/$D$327)))</f>
        <v>6.8021426749426067E-3</v>
      </c>
    </row>
    <row r="310" spans="1:7" x14ac:dyDescent="0.35">
      <c r="A310" s="173" t="s">
        <v>1850</v>
      </c>
      <c r="B310" s="287" t="s">
        <v>2744</v>
      </c>
      <c r="C310" s="288">
        <v>13.267138120000002</v>
      </c>
      <c r="D310" s="295">
        <v>47</v>
      </c>
      <c r="E310" s="177"/>
      <c r="F310" s="198">
        <f t="shared" ref="F310:F326" si="11">IF($C$327=0,"",IF(C310="[for completion]","",IF(C310="","",C310/$C$327)))</f>
        <v>2.5115971727394664E-3</v>
      </c>
      <c r="G310" s="198">
        <f t="shared" ref="G310:G326" si="12">IF($D$327=0,"",IF(D310="[for completion]","",IF(D310="","",D310/$D$327)))</f>
        <v>1.9981294107643908E-3</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5223.0720960882009</v>
      </c>
      <c r="D326" s="295">
        <v>23315</v>
      </c>
      <c r="E326" s="177"/>
      <c r="F326" s="198">
        <f t="shared" si="11"/>
        <v>0.9887779105709289</v>
      </c>
      <c r="G326" s="198">
        <f t="shared" si="12"/>
        <v>0.99119972791429301</v>
      </c>
    </row>
    <row r="327" spans="1:7" x14ac:dyDescent="0.35">
      <c r="A327" s="173" t="s">
        <v>1867</v>
      </c>
      <c r="B327" s="179" t="s">
        <v>96</v>
      </c>
      <c r="C327" s="146">
        <f>SUM(C309:C326)</f>
        <v>5282.3511126703406</v>
      </c>
      <c r="D327" s="201">
        <f>SUM(D309:D326)</f>
        <v>23522</v>
      </c>
      <c r="E327" s="177"/>
      <c r="F327" s="203">
        <f>SUM(F319:F326)</f>
        <v>0.9887779105709289</v>
      </c>
      <c r="G327" s="203">
        <f>SUM(G319:G326)</f>
        <v>0.99119972791429301</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2745</v>
      </c>
      <c r="C332" s="288">
        <v>13.031111380000002</v>
      </c>
      <c r="D332" s="295">
        <v>46</v>
      </c>
      <c r="E332" s="214"/>
      <c r="F332" s="198">
        <f>IF($C$350=0,"",IF(C332="[for completion]","",IF(C332="","",C332/$C$350)))</f>
        <v>2.466915035000863E-3</v>
      </c>
      <c r="G332" s="198">
        <f>IF($D$350=0,"",IF(D332="[for completion]","",IF(D332="","",D332/$D$350)))</f>
        <v>1.9556160190459995E-3</v>
      </c>
    </row>
    <row r="333" spans="1:7" s="212" customFormat="1" x14ac:dyDescent="0.35">
      <c r="A333" s="229" t="s">
        <v>1872</v>
      </c>
      <c r="B333" s="350" t="s">
        <v>2746</v>
      </c>
      <c r="C333" s="288">
        <v>368.54572709801846</v>
      </c>
      <c r="D333" s="295">
        <v>1250</v>
      </c>
      <c r="E333" s="214"/>
      <c r="F333" s="198">
        <f t="shared" ref="F333:F349" si="13">IF($C$350=0,"",IF(C333="[for completion]","",IF(C333="","",C333/$C$350)))</f>
        <v>6.9769259793052776E-2</v>
      </c>
      <c r="G333" s="198">
        <f t="shared" ref="G333:G349" si="14">IF($D$350=0,"",IF(D333="[for completion]","",IF(D333="","",D333/$D$350)))</f>
        <v>5.3141739647989114E-2</v>
      </c>
    </row>
    <row r="334" spans="1:7" s="212" customFormat="1" x14ac:dyDescent="0.35">
      <c r="A334" s="229" t="s">
        <v>1873</v>
      </c>
      <c r="B334" s="350" t="s">
        <v>2747</v>
      </c>
      <c r="C334" s="288">
        <v>2213.9962469491152</v>
      </c>
      <c r="D334" s="295">
        <v>10677</v>
      </c>
      <c r="E334" s="214"/>
      <c r="F334" s="198">
        <f t="shared" si="13"/>
        <v>0.41913083771326454</v>
      </c>
      <c r="G334" s="198">
        <f t="shared" si="14"/>
        <v>0.45391548337726384</v>
      </c>
    </row>
    <row r="335" spans="1:7" s="212" customFormat="1" x14ac:dyDescent="0.35">
      <c r="A335" s="229" t="s">
        <v>1874</v>
      </c>
      <c r="B335" s="350" t="s">
        <v>2748</v>
      </c>
      <c r="C335" s="288">
        <v>2686.4258015132077</v>
      </c>
      <c r="D335" s="295">
        <v>11546</v>
      </c>
      <c r="E335" s="214"/>
      <c r="F335" s="198">
        <f t="shared" si="13"/>
        <v>0.50856630773170286</v>
      </c>
      <c r="G335" s="198">
        <f t="shared" si="14"/>
        <v>0.49085962078054585</v>
      </c>
    </row>
    <row r="336" spans="1:7" s="212" customFormat="1" x14ac:dyDescent="0.35">
      <c r="A336" s="229" t="s">
        <v>1875</v>
      </c>
      <c r="B336" s="350" t="s">
        <v>2749</v>
      </c>
      <c r="C336" s="288">
        <v>0.13459747</v>
      </c>
      <c r="D336" s="295">
        <v>2</v>
      </c>
      <c r="E336" s="214"/>
      <c r="F336" s="198">
        <f t="shared" si="13"/>
        <v>2.5480598909291E-5</v>
      </c>
      <c r="G336" s="198">
        <f t="shared" si="14"/>
        <v>8.5026783436782593E-5</v>
      </c>
    </row>
    <row r="337" spans="1:7" s="212" customFormat="1" x14ac:dyDescent="0.35">
      <c r="A337" s="229" t="s">
        <v>1876</v>
      </c>
      <c r="B337" s="350" t="s">
        <v>2750</v>
      </c>
      <c r="C337" s="288">
        <v>0.21762826000000002</v>
      </c>
      <c r="D337" s="295">
        <v>1</v>
      </c>
      <c r="E337" s="214"/>
      <c r="F337" s="198">
        <f t="shared" si="13"/>
        <v>4.1199128069694758E-5</v>
      </c>
      <c r="G337" s="198">
        <f t="shared" si="14"/>
        <v>4.2513391718391296E-5</v>
      </c>
    </row>
    <row r="338" spans="1:7" s="212" customFormat="1" x14ac:dyDescent="0.35">
      <c r="A338" s="229" t="s">
        <v>1877</v>
      </c>
      <c r="B338" s="287"/>
      <c r="C338" s="288"/>
      <c r="D338" s="295"/>
      <c r="E338" s="214"/>
      <c r="F338" s="198" t="str">
        <f t="shared" si="13"/>
        <v/>
      </c>
      <c r="G338" s="198" t="str">
        <f t="shared" si="14"/>
        <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5282.3511126703415</v>
      </c>
      <c r="D350" s="147">
        <f>SUM(D332:D349)</f>
        <v>23522</v>
      </c>
      <c r="E350" s="214"/>
      <c r="F350" s="203">
        <f>SUM(F332:F349)</f>
        <v>1</v>
      </c>
      <c r="G350" s="203">
        <f>SUM(G332:G349)</f>
        <v>0.99999999999999989</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v>
      </c>
      <c r="D355" s="295">
        <v>0</v>
      </c>
      <c r="E355" s="177"/>
      <c r="F355" s="313">
        <f t="shared" ref="F355:F366" si="15">IF($C$367=0,"",IF(C355="[for completion]","",IF(C355="","",C355/$C$367)))</f>
        <v>0</v>
      </c>
      <c r="G355" s="313">
        <f t="shared" ref="G355:G366" si="16">IF($D$367=0,"",IF(D355="[for completion]","",IF(D355="","",D355/$D$367)))</f>
        <v>0</v>
      </c>
    </row>
    <row r="356" spans="1:7" x14ac:dyDescent="0.35">
      <c r="A356" s="229" t="s">
        <v>1884</v>
      </c>
      <c r="B356" s="215" t="s">
        <v>2262</v>
      </c>
      <c r="C356" s="288">
        <v>0.35919910999999999</v>
      </c>
      <c r="D356" s="295">
        <v>1</v>
      </c>
      <c r="E356" s="177"/>
      <c r="F356" s="313">
        <f t="shared" si="15"/>
        <v>6.7999855052879531E-5</v>
      </c>
      <c r="G356" s="313">
        <f t="shared" si="16"/>
        <v>4.2513391718391296E-5</v>
      </c>
    </row>
    <row r="357" spans="1:7" x14ac:dyDescent="0.35">
      <c r="A357" s="229" t="s">
        <v>1885</v>
      </c>
      <c r="B357" s="179" t="s">
        <v>1584</v>
      </c>
      <c r="C357" s="288">
        <v>0.34931667999999999</v>
      </c>
      <c r="D357" s="295">
        <v>1</v>
      </c>
      <c r="E357" s="177"/>
      <c r="F357" s="313">
        <f t="shared" si="15"/>
        <v>6.6129015763856153E-5</v>
      </c>
      <c r="G357" s="313">
        <f t="shared" si="16"/>
        <v>4.2513391718391296E-5</v>
      </c>
    </row>
    <row r="358" spans="1:7" x14ac:dyDescent="0.35">
      <c r="A358" s="229" t="s">
        <v>1886</v>
      </c>
      <c r="B358" s="179" t="s">
        <v>1585</v>
      </c>
      <c r="C358" s="288">
        <v>0</v>
      </c>
      <c r="D358" s="295">
        <v>0</v>
      </c>
      <c r="E358" s="177"/>
      <c r="F358" s="313">
        <f t="shared" si="15"/>
        <v>0</v>
      </c>
      <c r="G358" s="313">
        <f t="shared" si="16"/>
        <v>0</v>
      </c>
    </row>
    <row r="359" spans="1:7" x14ac:dyDescent="0.35">
      <c r="A359" s="229" t="s">
        <v>1887</v>
      </c>
      <c r="B359" s="179" t="s">
        <v>1586</v>
      </c>
      <c r="C359" s="288">
        <v>0.27090946999999999</v>
      </c>
      <c r="D359" s="295">
        <v>1</v>
      </c>
      <c r="E359" s="177"/>
      <c r="F359" s="313">
        <f t="shared" si="15"/>
        <v>5.128577487971063E-5</v>
      </c>
      <c r="G359" s="313">
        <f t="shared" si="16"/>
        <v>4.2513391718391296E-5</v>
      </c>
    </row>
    <row r="360" spans="1:7" x14ac:dyDescent="0.35">
      <c r="A360" s="229" t="s">
        <v>1977</v>
      </c>
      <c r="B360" s="179" t="s">
        <v>1587</v>
      </c>
      <c r="C360" s="288">
        <v>0</v>
      </c>
      <c r="D360" s="295">
        <v>0</v>
      </c>
      <c r="E360" s="177"/>
      <c r="F360" s="313">
        <f t="shared" si="15"/>
        <v>0</v>
      </c>
      <c r="G360" s="313">
        <f t="shared" si="16"/>
        <v>0</v>
      </c>
    </row>
    <row r="361" spans="1:7" x14ac:dyDescent="0.35">
      <c r="A361" s="309" t="s">
        <v>1978</v>
      </c>
      <c r="B361" s="179" t="s">
        <v>1588</v>
      </c>
      <c r="C361" s="288">
        <v>0.68179479000000009</v>
      </c>
      <c r="D361" s="295">
        <v>2</v>
      </c>
      <c r="E361" s="177"/>
      <c r="F361" s="313">
        <f t="shared" si="15"/>
        <v>1.2907032786302962E-4</v>
      </c>
      <c r="G361" s="313">
        <f t="shared" si="16"/>
        <v>8.5026783436782593E-5</v>
      </c>
    </row>
    <row r="362" spans="1:7" s="308" customFormat="1" x14ac:dyDescent="0.35">
      <c r="A362" s="309" t="s">
        <v>2097</v>
      </c>
      <c r="B362" s="315" t="s">
        <v>2635</v>
      </c>
      <c r="C362" s="199">
        <v>2.2840727300000001</v>
      </c>
      <c r="D362" s="201">
        <v>7</v>
      </c>
      <c r="E362" s="324"/>
      <c r="F362" s="313">
        <f t="shared" si="15"/>
        <v>4.3239699165801063E-4</v>
      </c>
      <c r="G362" s="313">
        <f t="shared" si="16"/>
        <v>2.9759374202873904E-4</v>
      </c>
    </row>
    <row r="363" spans="1:7" s="308" customFormat="1" x14ac:dyDescent="0.35">
      <c r="A363" s="309" t="s">
        <v>2098</v>
      </c>
      <c r="B363" s="314" t="s">
        <v>2638</v>
      </c>
      <c r="C363" s="199">
        <v>2.5484224899999997</v>
      </c>
      <c r="D363" s="201">
        <v>11</v>
      </c>
      <c r="E363" s="67"/>
      <c r="F363" s="313">
        <f t="shared" si="15"/>
        <v>4.8244095018358567E-4</v>
      </c>
      <c r="G363" s="313">
        <f t="shared" si="16"/>
        <v>4.6764730890230425E-4</v>
      </c>
    </row>
    <row r="364" spans="1:7" s="308" customFormat="1" x14ac:dyDescent="0.35">
      <c r="A364" s="309" t="s">
        <v>2099</v>
      </c>
      <c r="B364" s="314" t="s">
        <v>2636</v>
      </c>
      <c r="C364" s="199">
        <v>4937.3915146901818</v>
      </c>
      <c r="D364" s="201">
        <v>22357</v>
      </c>
      <c r="E364" s="67"/>
      <c r="F364" s="313">
        <f t="shared" si="15"/>
        <v>0.93469582187508671</v>
      </c>
      <c r="G364" s="313">
        <f t="shared" si="16"/>
        <v>0.95047189864807413</v>
      </c>
    </row>
    <row r="365" spans="1:7" s="308" customFormat="1" x14ac:dyDescent="0.35">
      <c r="A365" s="309" t="s">
        <v>2659</v>
      </c>
      <c r="B365" s="315" t="s">
        <v>2637</v>
      </c>
      <c r="C365" s="199">
        <v>338.46588271015798</v>
      </c>
      <c r="D365" s="201">
        <v>1142</v>
      </c>
      <c r="E365" s="324"/>
      <c r="F365" s="313">
        <f t="shared" si="15"/>
        <v>6.4074855209512255E-2</v>
      </c>
      <c r="G365" s="313">
        <f t="shared" si="16"/>
        <v>4.8550293342402857E-2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5282.3511126703397</v>
      </c>
      <c r="D367" s="201">
        <f>SUM(D354:D366)</f>
        <v>23522</v>
      </c>
      <c r="E367" s="324"/>
      <c r="F367" s="311">
        <f>SUM(F354:F366)</f>
        <v>1</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2829.8960737133666</v>
      </c>
      <c r="D379" s="295">
        <v>12067</v>
      </c>
      <c r="E379" s="214"/>
      <c r="F379" s="198">
        <f>IF($C$386=0,"",IF(C379="[for completion]","",IF(C379="","",C379/$C$386)))</f>
        <v>0.53572661365230478</v>
      </c>
      <c r="G379" s="198">
        <f>IF($D$386=0,"",IF(D379="[for completion]","",IF(D379="","",D379/$D$386)))</f>
        <v>0.51300909786582771</v>
      </c>
    </row>
    <row r="380" spans="1:7" x14ac:dyDescent="0.35">
      <c r="A380" s="229" t="s">
        <v>1980</v>
      </c>
      <c r="B380" s="220" t="s">
        <v>1972</v>
      </c>
      <c r="C380" s="288">
        <v>2452.4550389569754</v>
      </c>
      <c r="D380" s="295">
        <v>11455</v>
      </c>
      <c r="E380" s="214"/>
      <c r="F380" s="198">
        <f>IF($C$386=0,"",IF(C380="[for completion]","",IF(C380="","",C380/$C$386)))</f>
        <v>0.46427338634769527</v>
      </c>
      <c r="G380" s="198">
        <f t="shared" ref="G380:G385" si="19">IF($D$386=0,"",IF(D380="[for completion]","",IF(D380="","",D380/$D$386)))</f>
        <v>0.48699090213417229</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5282.3511126703415</v>
      </c>
      <c r="D386" s="147">
        <f>SUM(D379:D385)</f>
        <v>23522</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4434.9779407515471</v>
      </c>
      <c r="D389" s="295">
        <v>20292</v>
      </c>
      <c r="E389" s="214"/>
      <c r="F389" s="198">
        <f>IF($C$393=0,"",IF(C389="[for completion]","",IF(C389="","",C389/$C$393)))</f>
        <v>0.8395840878721087</v>
      </c>
      <c r="G389" s="198">
        <f>IF($D$393=0,"",IF(D389="[for completion]","",IF(D389="","",D389/$D$393)))</f>
        <v>0.86268174474959614</v>
      </c>
    </row>
    <row r="390" spans="1:7" x14ac:dyDescent="0.35">
      <c r="A390" s="229" t="s">
        <v>2078</v>
      </c>
      <c r="B390" s="220" t="s">
        <v>2164</v>
      </c>
      <c r="C390" s="288">
        <v>847.37317191879458</v>
      </c>
      <c r="D390" s="295">
        <v>3230</v>
      </c>
      <c r="E390" s="214"/>
      <c r="F390" s="198">
        <f>IF($C$393=0,"",IF(C390="[for completion]","",IF(C390="","",C390/$C$393)))</f>
        <v>0.16041591212789136</v>
      </c>
      <c r="G390" s="198">
        <f>IF($D$393=0,"",IF(D390="[for completion]","",IF(D390="","",D390/$D$393)))</f>
        <v>0.13731825525040386</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5282.3511126703415</v>
      </c>
      <c r="D393" s="147">
        <f>SUM(D389:D392)</f>
        <v>23522</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2025-07-28T07:50:06Z</dcterms:modified>
</cp:coreProperties>
</file>